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9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data\Rulemaking\NCAPDATA\Web Database and media files\2019 web and docket data\"/>
    </mc:Choice>
  </mc:AlternateContent>
  <bookViews>
    <workbookView xWindow="8955" yWindow="735" windowWidth="11535" windowHeight="6945" activeTab="4"/>
  </bookViews>
  <sheets>
    <sheet name="Rollover" sheetId="24" r:id="rId1"/>
    <sheet name="Front" sheetId="21" r:id="rId2"/>
    <sheet name="Side MDB" sheetId="22" r:id="rId3"/>
    <sheet name="Side Pole" sheetId="29" r:id="rId4"/>
    <sheet name="Comb VSS+Overall Ratings" sheetId="31" r:id="rId5"/>
  </sheets>
  <definedNames>
    <definedName name="_xlnm.Print_Area" localSheetId="4">'Comb VSS+Overall Ratings'!$B$1:$P$2</definedName>
    <definedName name="_xlnm.Print_Area" localSheetId="1">Front!$A$2:$V$2</definedName>
    <definedName name="_xlnm.Print_Area" localSheetId="2">'Side MDB'!$A$2:$P$2</definedName>
    <definedName name="_xlnm.Print_Area" localSheetId="3">'Side Pole'!$A$2:$K$2</definedName>
    <definedName name="_xlnm.Print_Titles" localSheetId="4">'Comb VSS+Overall Ratings'!$B:$C,'Comb VSS+Overall Ratings'!$1:$2</definedName>
    <definedName name="_xlnm.Print_Titles" localSheetId="1">Front!$A:$D,Front!$2:$2</definedName>
    <definedName name="_xlnm.Print_Titles" localSheetId="0">Rollover!$2:$2</definedName>
    <definedName name="_xlnm.Print_Titles" localSheetId="2">'Side MDB'!$A:$D,'Side MDB'!$2:$2</definedName>
    <definedName name="_xlnm.Print_Titles" localSheetId="3">'Side Pole'!$A:$D,'Side Pole'!$2:$2</definedName>
  </definedNames>
  <calcPr calcId="171027"/>
</workbook>
</file>

<file path=xl/calcChain.xml><?xml version="1.0" encoding="utf-8"?>
<calcChain xmlns="http://schemas.openxmlformats.org/spreadsheetml/2006/main">
  <c r="D96" i="31" l="1"/>
  <c r="C96" i="31"/>
  <c r="B96" i="31"/>
  <c r="M96" i="29"/>
  <c r="L96" i="29"/>
  <c r="F96" i="29"/>
  <c r="D96" i="29"/>
  <c r="C96" i="29"/>
  <c r="V96" i="22"/>
  <c r="U96" i="22"/>
  <c r="X96" i="22" s="1"/>
  <c r="AA96" i="22" s="1"/>
  <c r="AD96" i="22" s="1"/>
  <c r="I96" i="31" s="1"/>
  <c r="T96" i="22"/>
  <c r="S96" i="22"/>
  <c r="R96" i="22"/>
  <c r="Q96" i="22"/>
  <c r="F96" i="22"/>
  <c r="D96" i="22"/>
  <c r="C96" i="22"/>
  <c r="AO96" i="21"/>
  <c r="AN96" i="21"/>
  <c r="AL96" i="21"/>
  <c r="AM96" i="21" s="1"/>
  <c r="AJ96" i="21"/>
  <c r="AI96" i="21"/>
  <c r="AH96" i="21"/>
  <c r="AG96" i="21"/>
  <c r="AE96" i="21"/>
  <c r="AD96" i="21"/>
  <c r="AB96" i="21"/>
  <c r="AC96" i="21" s="1"/>
  <c r="Z96" i="21"/>
  <c r="Y96" i="21"/>
  <c r="X96" i="21"/>
  <c r="W96" i="21"/>
  <c r="F96" i="21"/>
  <c r="D96" i="21"/>
  <c r="C96" i="21"/>
  <c r="G96" i="24"/>
  <c r="H96" i="24" s="1"/>
  <c r="I96" i="24" s="1"/>
  <c r="J96" i="24" s="1"/>
  <c r="N96" i="31" s="1"/>
  <c r="AF96" i="21" l="1"/>
  <c r="AP96" i="21"/>
  <c r="N96" i="29"/>
  <c r="W96" i="22"/>
  <c r="AA96" i="21"/>
  <c r="AQ96" i="21" s="1"/>
  <c r="AT96" i="21" s="1"/>
  <c r="AW96" i="21" s="1"/>
  <c r="E96" i="31" s="1"/>
  <c r="AK96" i="21"/>
  <c r="AR96" i="21" s="1"/>
  <c r="AU96" i="21" s="1"/>
  <c r="AX96" i="21" s="1"/>
  <c r="F96" i="31" s="1"/>
  <c r="Y96" i="22"/>
  <c r="AB96" i="22" s="1"/>
  <c r="AE96" i="22" s="1"/>
  <c r="J96" i="31" s="1"/>
  <c r="Z96" i="22"/>
  <c r="AC96" i="22" s="1"/>
  <c r="H96" i="31" s="1"/>
  <c r="D75" i="22"/>
  <c r="T96" i="29" l="1"/>
  <c r="U96" i="29" s="1"/>
  <c r="V96" i="29" s="1"/>
  <c r="M96" i="31" s="1"/>
  <c r="Q96" i="29"/>
  <c r="R96" i="29" s="1"/>
  <c r="S96" i="29" s="1"/>
  <c r="L96" i="31" s="1"/>
  <c r="O96" i="29"/>
  <c r="P96" i="29" s="1"/>
  <c r="K96" i="31" s="1"/>
  <c r="AS96" i="21"/>
  <c r="AV96" i="21" s="1"/>
  <c r="D72" i="31"/>
  <c r="C72" i="31"/>
  <c r="B72" i="31"/>
  <c r="D71" i="31"/>
  <c r="C71" i="31"/>
  <c r="B71" i="31"/>
  <c r="M72" i="29"/>
  <c r="L72" i="29"/>
  <c r="F72" i="29"/>
  <c r="D72" i="29"/>
  <c r="C72" i="29"/>
  <c r="M71" i="29"/>
  <c r="L71" i="29"/>
  <c r="F71" i="29"/>
  <c r="D71" i="29"/>
  <c r="C71" i="29"/>
  <c r="V72" i="22"/>
  <c r="U72" i="22"/>
  <c r="T72" i="22"/>
  <c r="S72" i="22"/>
  <c r="R72" i="22"/>
  <c r="Q72" i="22"/>
  <c r="F72" i="22"/>
  <c r="D72" i="22"/>
  <c r="C72" i="22"/>
  <c r="V71" i="22"/>
  <c r="U71" i="22"/>
  <c r="T71" i="22"/>
  <c r="S71" i="22"/>
  <c r="R71" i="22"/>
  <c r="Q71" i="22"/>
  <c r="F71" i="22"/>
  <c r="D71" i="22"/>
  <c r="C71" i="22"/>
  <c r="AO72" i="21"/>
  <c r="AN72" i="21"/>
  <c r="AL72" i="21"/>
  <c r="AM72" i="21" s="1"/>
  <c r="AJ72" i="21"/>
  <c r="AI72" i="21"/>
  <c r="AH72" i="21"/>
  <c r="AG72" i="21"/>
  <c r="AE72" i="21"/>
  <c r="AD72" i="21"/>
  <c r="AB72" i="21"/>
  <c r="AC72" i="21" s="1"/>
  <c r="Z72" i="21"/>
  <c r="Y72" i="21"/>
  <c r="X72" i="21"/>
  <c r="W72" i="21"/>
  <c r="F72" i="21"/>
  <c r="D72" i="21"/>
  <c r="C72" i="21"/>
  <c r="AO71" i="21"/>
  <c r="AN71" i="21"/>
  <c r="AL71" i="21"/>
  <c r="AM71" i="21" s="1"/>
  <c r="AJ71" i="21"/>
  <c r="AI71" i="21"/>
  <c r="AH71" i="21"/>
  <c r="AG71" i="21"/>
  <c r="AE71" i="21"/>
  <c r="AD71" i="21"/>
  <c r="AB71" i="21"/>
  <c r="AC71" i="21" s="1"/>
  <c r="Z71" i="21"/>
  <c r="Y71" i="21"/>
  <c r="X71" i="21"/>
  <c r="W71" i="21"/>
  <c r="F71" i="21"/>
  <c r="D71" i="21"/>
  <c r="C71" i="21"/>
  <c r="G72" i="24"/>
  <c r="H72" i="24" s="1"/>
  <c r="I72" i="24" s="1"/>
  <c r="J72" i="24" s="1"/>
  <c r="N72" i="31" s="1"/>
  <c r="G71" i="24"/>
  <c r="H71" i="24" s="1"/>
  <c r="I71" i="24" s="1"/>
  <c r="J71" i="24" s="1"/>
  <c r="N71" i="31" s="1"/>
  <c r="O96" i="31" l="1"/>
  <c r="P96" i="31" s="1"/>
  <c r="AP71" i="21"/>
  <c r="X72" i="22"/>
  <c r="AA72" i="22" s="1"/>
  <c r="AD72" i="22" s="1"/>
  <c r="I72" i="31" s="1"/>
  <c r="X71" i="22"/>
  <c r="AA71" i="22" s="1"/>
  <c r="AD71" i="22" s="1"/>
  <c r="I71" i="31" s="1"/>
  <c r="AY96" i="21"/>
  <c r="G96" i="31" s="1"/>
  <c r="AA71" i="21"/>
  <c r="AF71" i="21"/>
  <c r="AP72" i="21"/>
  <c r="W72" i="22"/>
  <c r="Z72" i="22" s="1"/>
  <c r="AC72" i="22" s="1"/>
  <c r="H72" i="31" s="1"/>
  <c r="N71" i="29"/>
  <c r="O71" i="29" s="1"/>
  <c r="P71" i="29" s="1"/>
  <c r="K71" i="31" s="1"/>
  <c r="AK72" i="21"/>
  <c r="N72" i="29"/>
  <c r="AK71" i="21"/>
  <c r="AA72" i="21"/>
  <c r="AQ72" i="21" s="1"/>
  <c r="AT72" i="21" s="1"/>
  <c r="AW72" i="21" s="1"/>
  <c r="E72" i="31" s="1"/>
  <c r="AF72" i="21"/>
  <c r="W71" i="22"/>
  <c r="Y72" i="22"/>
  <c r="AB72" i="22" s="1"/>
  <c r="AE72" i="22" s="1"/>
  <c r="J72" i="31" s="1"/>
  <c r="D12" i="22"/>
  <c r="AR71" i="21" l="1"/>
  <c r="AU71" i="21" s="1"/>
  <c r="AX71" i="21" s="1"/>
  <c r="F71" i="31" s="1"/>
  <c r="AQ71" i="21"/>
  <c r="AT71" i="21" s="1"/>
  <c r="AW71" i="21" s="1"/>
  <c r="E71" i="31" s="1"/>
  <c r="T72" i="29"/>
  <c r="U72" i="29" s="1"/>
  <c r="V72" i="29" s="1"/>
  <c r="M72" i="31" s="1"/>
  <c r="AR72" i="21"/>
  <c r="O72" i="29"/>
  <c r="P72" i="29" s="1"/>
  <c r="K72" i="31" s="1"/>
  <c r="T71" i="29"/>
  <c r="U71" i="29" s="1"/>
  <c r="V71" i="29" s="1"/>
  <c r="M71" i="31" s="1"/>
  <c r="Z71" i="22"/>
  <c r="AC71" i="22" s="1"/>
  <c r="H71" i="31" s="1"/>
  <c r="Q72" i="29"/>
  <c r="R72" i="29" s="1"/>
  <c r="S72" i="29" s="1"/>
  <c r="L72" i="31" s="1"/>
  <c r="Q71" i="29"/>
  <c r="R71" i="29" s="1"/>
  <c r="S71" i="29" s="1"/>
  <c r="L71" i="31" s="1"/>
  <c r="Y71" i="22"/>
  <c r="AB71" i="22" s="1"/>
  <c r="AE71" i="22" s="1"/>
  <c r="J71" i="31" s="1"/>
  <c r="D104" i="31"/>
  <c r="C104" i="31"/>
  <c r="B104" i="31"/>
  <c r="D103" i="31"/>
  <c r="C103" i="31"/>
  <c r="B103" i="31"/>
  <c r="M104" i="29"/>
  <c r="L104" i="29"/>
  <c r="F104" i="29"/>
  <c r="D104" i="29"/>
  <c r="C104" i="29"/>
  <c r="M103" i="29"/>
  <c r="L103" i="29"/>
  <c r="F103" i="29"/>
  <c r="D103" i="29"/>
  <c r="C103" i="29"/>
  <c r="V104" i="22"/>
  <c r="U104" i="22"/>
  <c r="T104" i="22"/>
  <c r="S104" i="22"/>
  <c r="R104" i="22"/>
  <c r="Q104" i="22"/>
  <c r="F104" i="22"/>
  <c r="D104" i="22"/>
  <c r="C104" i="22"/>
  <c r="V103" i="22"/>
  <c r="U103" i="22"/>
  <c r="T103" i="22"/>
  <c r="S103" i="22"/>
  <c r="R103" i="22"/>
  <c r="Q103" i="22"/>
  <c r="F103" i="22"/>
  <c r="D103" i="22"/>
  <c r="C103" i="22"/>
  <c r="AO104" i="21"/>
  <c r="AN104" i="21"/>
  <c r="AL104" i="21"/>
  <c r="AM104" i="21" s="1"/>
  <c r="AJ104" i="21"/>
  <c r="AI104" i="21"/>
  <c r="AH104" i="21"/>
  <c r="AG104" i="21"/>
  <c r="AE104" i="21"/>
  <c r="AD104" i="21"/>
  <c r="AB104" i="21"/>
  <c r="AC104" i="21" s="1"/>
  <c r="Z104" i="21"/>
  <c r="Y104" i="21"/>
  <c r="X104" i="21"/>
  <c r="W104" i="21"/>
  <c r="F104" i="21"/>
  <c r="D104" i="21"/>
  <c r="C104" i="21"/>
  <c r="AO103" i="21"/>
  <c r="AN103" i="21"/>
  <c r="AL103" i="21"/>
  <c r="AM103" i="21" s="1"/>
  <c r="AJ103" i="21"/>
  <c r="AI103" i="21"/>
  <c r="AH103" i="21"/>
  <c r="AG103" i="21"/>
  <c r="AE103" i="21"/>
  <c r="AD103" i="21"/>
  <c r="AF103" i="21" s="1"/>
  <c r="AB103" i="21"/>
  <c r="AC103" i="21" s="1"/>
  <c r="Z103" i="21"/>
  <c r="Y103" i="21"/>
  <c r="X103" i="21"/>
  <c r="W103" i="21"/>
  <c r="F103" i="21"/>
  <c r="D103" i="21"/>
  <c r="C103" i="21"/>
  <c r="G104" i="24"/>
  <c r="H104" i="24" s="1"/>
  <c r="I104" i="24" s="1"/>
  <c r="J104" i="24" s="1"/>
  <c r="N104" i="31" s="1"/>
  <c r="G103" i="24"/>
  <c r="H103" i="24" s="1"/>
  <c r="I103" i="24" s="1"/>
  <c r="J103" i="24" s="1"/>
  <c r="N103" i="31" s="1"/>
  <c r="N104" i="29" l="1"/>
  <c r="AP104" i="21"/>
  <c r="AS71" i="21"/>
  <c r="AV71" i="21" s="1"/>
  <c r="AY71" i="21" s="1"/>
  <c r="G71" i="31" s="1"/>
  <c r="AA103" i="21"/>
  <c r="AQ103" i="21" s="1"/>
  <c r="AT103" i="21" s="1"/>
  <c r="AW103" i="21" s="1"/>
  <c r="E103" i="31" s="1"/>
  <c r="AS72" i="21"/>
  <c r="AV72" i="21" s="1"/>
  <c r="AU72" i="21"/>
  <c r="AX72" i="21" s="1"/>
  <c r="F72" i="31" s="1"/>
  <c r="X104" i="22"/>
  <c r="AA104" i="22" s="1"/>
  <c r="AD104" i="22" s="1"/>
  <c r="I104" i="31" s="1"/>
  <c r="AP103" i="21"/>
  <c r="N103" i="29"/>
  <c r="O103" i="29" s="1"/>
  <c r="P103" i="29" s="1"/>
  <c r="K103" i="31" s="1"/>
  <c r="W104" i="22"/>
  <c r="X103" i="22"/>
  <c r="AA103" i="22" s="1"/>
  <c r="AD103" i="22" s="1"/>
  <c r="I103" i="31" s="1"/>
  <c r="W103" i="22"/>
  <c r="Z103" i="22" s="1"/>
  <c r="AC103" i="22" s="1"/>
  <c r="H103" i="31" s="1"/>
  <c r="O104" i="29"/>
  <c r="P104" i="29" s="1"/>
  <c r="K104" i="31" s="1"/>
  <c r="AK103" i="21"/>
  <c r="AA104" i="21"/>
  <c r="AK104" i="21"/>
  <c r="AR104" i="21" s="1"/>
  <c r="AU104" i="21" s="1"/>
  <c r="AX104" i="21" s="1"/>
  <c r="F104" i="31" s="1"/>
  <c r="AF104" i="21"/>
  <c r="D119" i="31"/>
  <c r="C119" i="31"/>
  <c r="B119" i="31"/>
  <c r="M119" i="29"/>
  <c r="L119" i="29"/>
  <c r="F119" i="29"/>
  <c r="D119" i="29"/>
  <c r="C119" i="29"/>
  <c r="V119" i="22"/>
  <c r="U119" i="22"/>
  <c r="T119" i="22"/>
  <c r="S119" i="22"/>
  <c r="R119" i="22"/>
  <c r="Q119" i="22"/>
  <c r="F119" i="22"/>
  <c r="D119" i="22"/>
  <c r="C119" i="22"/>
  <c r="AO119" i="21"/>
  <c r="AN119" i="21"/>
  <c r="AL119" i="21"/>
  <c r="AM119" i="21" s="1"/>
  <c r="AJ119" i="21"/>
  <c r="AI119" i="21"/>
  <c r="AH119" i="21"/>
  <c r="AG119" i="21"/>
  <c r="AE119" i="21"/>
  <c r="AD119" i="21"/>
  <c r="AB119" i="21"/>
  <c r="AC119" i="21" s="1"/>
  <c r="Z119" i="21"/>
  <c r="Y119" i="21"/>
  <c r="X119" i="21"/>
  <c r="W119" i="21"/>
  <c r="F119" i="21"/>
  <c r="D119" i="21"/>
  <c r="C119" i="21"/>
  <c r="G119" i="24"/>
  <c r="H119" i="24" s="1"/>
  <c r="I119" i="24" s="1"/>
  <c r="J119" i="24" s="1"/>
  <c r="N119" i="31" s="1"/>
  <c r="Y104" i="22" l="1"/>
  <c r="AB104" i="22" s="1"/>
  <c r="AE104" i="22" s="1"/>
  <c r="J104" i="31" s="1"/>
  <c r="T104" i="29"/>
  <c r="U104" i="29" s="1"/>
  <c r="V104" i="29" s="1"/>
  <c r="M104" i="31" s="1"/>
  <c r="O71" i="31"/>
  <c r="P71" i="31" s="1"/>
  <c r="AR103" i="21"/>
  <c r="AU103" i="21" s="1"/>
  <c r="AX103" i="21" s="1"/>
  <c r="F103" i="31" s="1"/>
  <c r="N119" i="29"/>
  <c r="O119" i="29" s="1"/>
  <c r="P119" i="29" s="1"/>
  <c r="K119" i="31" s="1"/>
  <c r="AY72" i="21"/>
  <c r="G72" i="31" s="1"/>
  <c r="O72" i="31"/>
  <c r="P72" i="31" s="1"/>
  <c r="AF119" i="21"/>
  <c r="W119" i="22"/>
  <c r="Z119" i="22" s="1"/>
  <c r="AC119" i="22" s="1"/>
  <c r="H119" i="31" s="1"/>
  <c r="X119" i="22"/>
  <c r="AA119" i="22" s="1"/>
  <c r="AD119" i="22" s="1"/>
  <c r="I119" i="31" s="1"/>
  <c r="Q104" i="29"/>
  <c r="R104" i="29" s="1"/>
  <c r="S104" i="29" s="1"/>
  <c r="L104" i="31" s="1"/>
  <c r="Z104" i="22"/>
  <c r="AC104" i="22" s="1"/>
  <c r="H104" i="31" s="1"/>
  <c r="AK119" i="21"/>
  <c r="AP119" i="21"/>
  <c r="AR119" i="21" s="1"/>
  <c r="AQ104" i="21"/>
  <c r="AT104" i="21" s="1"/>
  <c r="AW104" i="21" s="1"/>
  <c r="E104" i="31" s="1"/>
  <c r="Y103" i="22"/>
  <c r="AB103" i="22" s="1"/>
  <c r="AE103" i="22" s="1"/>
  <c r="J103" i="31" s="1"/>
  <c r="Q103" i="29"/>
  <c r="R103" i="29" s="1"/>
  <c r="S103" i="29" s="1"/>
  <c r="L103" i="31" s="1"/>
  <c r="T103" i="29"/>
  <c r="U103" i="29" s="1"/>
  <c r="V103" i="29" s="1"/>
  <c r="M103" i="31" s="1"/>
  <c r="AS103" i="21"/>
  <c r="AV103" i="21" s="1"/>
  <c r="AY103" i="21" s="1"/>
  <c r="G103" i="31" s="1"/>
  <c r="AA119" i="21"/>
  <c r="AQ119" i="21" s="1"/>
  <c r="AT119" i="21" s="1"/>
  <c r="AW119" i="21" s="1"/>
  <c r="E119" i="31" s="1"/>
  <c r="Q119" i="29"/>
  <c r="R119" i="29" s="1"/>
  <c r="S119" i="29" s="1"/>
  <c r="L119" i="31" s="1"/>
  <c r="D77" i="31"/>
  <c r="C77" i="31"/>
  <c r="B77" i="31"/>
  <c r="D76" i="31"/>
  <c r="C76" i="31"/>
  <c r="B76" i="31"/>
  <c r="M77" i="29"/>
  <c r="L77" i="29"/>
  <c r="F77" i="29"/>
  <c r="D77" i="29"/>
  <c r="C77" i="29"/>
  <c r="M76" i="29"/>
  <c r="L76" i="29"/>
  <c r="F76" i="29"/>
  <c r="D76" i="29"/>
  <c r="C76" i="29"/>
  <c r="V77" i="22"/>
  <c r="U77" i="22"/>
  <c r="T77" i="22"/>
  <c r="S77" i="22"/>
  <c r="R77" i="22"/>
  <c r="Q77" i="22"/>
  <c r="F77" i="22"/>
  <c r="D77" i="22"/>
  <c r="C77" i="22"/>
  <c r="V76" i="22"/>
  <c r="U76" i="22"/>
  <c r="T76" i="22"/>
  <c r="S76" i="22"/>
  <c r="R76" i="22"/>
  <c r="Q76" i="22"/>
  <c r="F76" i="22"/>
  <c r="D76" i="22"/>
  <c r="C76" i="22"/>
  <c r="AO77" i="21"/>
  <c r="AN77" i="21"/>
  <c r="AL77" i="21"/>
  <c r="AM77" i="21" s="1"/>
  <c r="AJ77" i="21"/>
  <c r="AI77" i="21"/>
  <c r="AH77" i="21"/>
  <c r="AG77" i="21"/>
  <c r="AE77" i="21"/>
  <c r="AD77" i="21"/>
  <c r="AB77" i="21"/>
  <c r="AC77" i="21" s="1"/>
  <c r="Z77" i="21"/>
  <c r="Y77" i="21"/>
  <c r="X77" i="21"/>
  <c r="W77" i="21"/>
  <c r="F77" i="21"/>
  <c r="D77" i="21"/>
  <c r="C77" i="21"/>
  <c r="AO76" i="21"/>
  <c r="AN76" i="21"/>
  <c r="AL76" i="21"/>
  <c r="AM76" i="21" s="1"/>
  <c r="AJ76" i="21"/>
  <c r="AI76" i="21"/>
  <c r="AH76" i="21"/>
  <c r="AG76" i="21"/>
  <c r="AE76" i="21"/>
  <c r="AD76" i="21"/>
  <c r="AB76" i="21"/>
  <c r="AC76" i="21" s="1"/>
  <c r="Z76" i="21"/>
  <c r="Y76" i="21"/>
  <c r="X76" i="21"/>
  <c r="W76" i="21"/>
  <c r="F76" i="21"/>
  <c r="D76" i="21"/>
  <c r="C76" i="21"/>
  <c r="G77" i="24"/>
  <c r="H77" i="24" s="1"/>
  <c r="I77" i="24" s="1"/>
  <c r="J77" i="24" s="1"/>
  <c r="N77" i="31" s="1"/>
  <c r="G76" i="24"/>
  <c r="H76" i="24" s="1"/>
  <c r="I76" i="24" s="1"/>
  <c r="J76" i="24" s="1"/>
  <c r="N76" i="31" s="1"/>
  <c r="AF77" i="21" l="1"/>
  <c r="AP77" i="21"/>
  <c r="AS104" i="21"/>
  <c r="AV104" i="21" s="1"/>
  <c r="AY104" i="21" s="1"/>
  <c r="G104" i="31" s="1"/>
  <c r="X77" i="22"/>
  <c r="AA77" i="22" s="1"/>
  <c r="AD77" i="22" s="1"/>
  <c r="I77" i="31" s="1"/>
  <c r="T119" i="29"/>
  <c r="U119" i="29" s="1"/>
  <c r="V119" i="29" s="1"/>
  <c r="M119" i="31" s="1"/>
  <c r="AA76" i="21"/>
  <c r="AF76" i="21"/>
  <c r="AQ76" i="21" s="1"/>
  <c r="AT76" i="21" s="1"/>
  <c r="AW76" i="21" s="1"/>
  <c r="E76" i="31" s="1"/>
  <c r="Y119" i="22"/>
  <c r="AB119" i="22" s="1"/>
  <c r="AE119" i="22" s="1"/>
  <c r="J119" i="31" s="1"/>
  <c r="AP76" i="21"/>
  <c r="AK77" i="21"/>
  <c r="AR77" i="21" s="1"/>
  <c r="AU77" i="21" s="1"/>
  <c r="AX77" i="21" s="1"/>
  <c r="F77" i="31" s="1"/>
  <c r="AS119" i="21"/>
  <c r="AV119" i="21" s="1"/>
  <c r="AY119" i="21" s="1"/>
  <c r="G119" i="31" s="1"/>
  <c r="O103" i="31"/>
  <c r="P103" i="31" s="1"/>
  <c r="AU119" i="21"/>
  <c r="AX119" i="21" s="1"/>
  <c r="F119" i="31" s="1"/>
  <c r="N77" i="29"/>
  <c r="O77" i="29" s="1"/>
  <c r="P77" i="29" s="1"/>
  <c r="K77" i="31" s="1"/>
  <c r="N76" i="29"/>
  <c r="W76" i="22"/>
  <c r="Z76" i="22" s="1"/>
  <c r="AC76" i="22" s="1"/>
  <c r="H76" i="31" s="1"/>
  <c r="X76" i="22"/>
  <c r="AA76" i="22" s="1"/>
  <c r="AD76" i="22" s="1"/>
  <c r="I76" i="31" s="1"/>
  <c r="W77" i="22"/>
  <c r="Q77" i="29" s="1"/>
  <c r="R77" i="29" s="1"/>
  <c r="S77" i="29" s="1"/>
  <c r="L77" i="31" s="1"/>
  <c r="AK76" i="21"/>
  <c r="AR76" i="21" s="1"/>
  <c r="AA77" i="21"/>
  <c r="D121" i="31"/>
  <c r="C121" i="31"/>
  <c r="B121" i="31"/>
  <c r="D120" i="31"/>
  <c r="C120" i="31"/>
  <c r="B120" i="31"/>
  <c r="M121" i="29"/>
  <c r="L121" i="29"/>
  <c r="F121" i="29"/>
  <c r="D121" i="29"/>
  <c r="C121" i="29"/>
  <c r="M120" i="29"/>
  <c r="L120" i="29"/>
  <c r="F120" i="29"/>
  <c r="D120" i="29"/>
  <c r="C120" i="29"/>
  <c r="V121" i="22"/>
  <c r="U121" i="22"/>
  <c r="X121" i="22" s="1"/>
  <c r="AA121" i="22" s="1"/>
  <c r="AD121" i="22" s="1"/>
  <c r="I121" i="31" s="1"/>
  <c r="T121" i="22"/>
  <c r="S121" i="22"/>
  <c r="R121" i="22"/>
  <c r="Q121" i="22"/>
  <c r="F121" i="22"/>
  <c r="D121" i="22"/>
  <c r="C121" i="22"/>
  <c r="V120" i="22"/>
  <c r="U120" i="22"/>
  <c r="T120" i="22"/>
  <c r="S120" i="22"/>
  <c r="R120" i="22"/>
  <c r="Q120" i="22"/>
  <c r="F120" i="22"/>
  <c r="D120" i="22"/>
  <c r="C120" i="22"/>
  <c r="AO121" i="21"/>
  <c r="AN121" i="21"/>
  <c r="AL121" i="21"/>
  <c r="AM121" i="21" s="1"/>
  <c r="AJ121" i="21"/>
  <c r="AI121" i="21"/>
  <c r="AH121" i="21"/>
  <c r="AG121" i="21"/>
  <c r="AE121" i="21"/>
  <c r="AD121" i="21"/>
  <c r="AB121" i="21"/>
  <c r="AC121" i="21" s="1"/>
  <c r="Z121" i="21"/>
  <c r="Y121" i="21"/>
  <c r="X121" i="21"/>
  <c r="W121" i="21"/>
  <c r="F121" i="21"/>
  <c r="D121" i="21"/>
  <c r="C121" i="21"/>
  <c r="AO120" i="21"/>
  <c r="AN120" i="21"/>
  <c r="AL120" i="21"/>
  <c r="AM120" i="21" s="1"/>
  <c r="AJ120" i="21"/>
  <c r="AI120" i="21"/>
  <c r="AH120" i="21"/>
  <c r="AG120" i="21"/>
  <c r="AE120" i="21"/>
  <c r="AD120" i="21"/>
  <c r="AB120" i="21"/>
  <c r="AC120" i="21" s="1"/>
  <c r="Z120" i="21"/>
  <c r="Y120" i="21"/>
  <c r="X120" i="21"/>
  <c r="W120" i="21"/>
  <c r="F120" i="21"/>
  <c r="D120" i="21"/>
  <c r="C120" i="21"/>
  <c r="G121" i="24"/>
  <c r="H121" i="24" s="1"/>
  <c r="I121" i="24" s="1"/>
  <c r="J121" i="24" s="1"/>
  <c r="N121" i="31" s="1"/>
  <c r="G120" i="24"/>
  <c r="H120" i="24" s="1"/>
  <c r="I120" i="24" s="1"/>
  <c r="J120" i="24" s="1"/>
  <c r="N120" i="31" s="1"/>
  <c r="D94" i="31"/>
  <c r="C94" i="31"/>
  <c r="B94" i="31"/>
  <c r="D93" i="31"/>
  <c r="C93" i="31"/>
  <c r="B93" i="31"/>
  <c r="M94" i="29"/>
  <c r="L94" i="29"/>
  <c r="F94" i="29"/>
  <c r="D94" i="29"/>
  <c r="C94" i="29"/>
  <c r="M93" i="29"/>
  <c r="L93" i="29"/>
  <c r="F93" i="29"/>
  <c r="D93" i="29"/>
  <c r="C93" i="29"/>
  <c r="V94" i="22"/>
  <c r="U94" i="22"/>
  <c r="T94" i="22"/>
  <c r="S94" i="22"/>
  <c r="R94" i="22"/>
  <c r="Q94" i="22"/>
  <c r="F94" i="22"/>
  <c r="D94" i="22"/>
  <c r="C94" i="22"/>
  <c r="V93" i="22"/>
  <c r="U93" i="22"/>
  <c r="T93" i="22"/>
  <c r="S93" i="22"/>
  <c r="R93" i="22"/>
  <c r="Q93" i="22"/>
  <c r="F93" i="22"/>
  <c r="D93" i="22"/>
  <c r="C93" i="22"/>
  <c r="AO94" i="21"/>
  <c r="AN94" i="21"/>
  <c r="AL94" i="21"/>
  <c r="AM94" i="21" s="1"/>
  <c r="AJ94" i="21"/>
  <c r="AI94" i="21"/>
  <c r="AH94" i="21"/>
  <c r="AG94" i="21"/>
  <c r="AE94" i="21"/>
  <c r="AD94" i="21"/>
  <c r="AB94" i="21"/>
  <c r="AC94" i="21" s="1"/>
  <c r="Z94" i="21"/>
  <c r="Y94" i="21"/>
  <c r="X94" i="21"/>
  <c r="W94" i="21"/>
  <c r="F94" i="21"/>
  <c r="D94" i="21"/>
  <c r="C94" i="21"/>
  <c r="AO93" i="21"/>
  <c r="AN93" i="21"/>
  <c r="AL93" i="21"/>
  <c r="AM93" i="21" s="1"/>
  <c r="AJ93" i="21"/>
  <c r="AI93" i="21"/>
  <c r="AH93" i="21"/>
  <c r="AG93" i="21"/>
  <c r="AE93" i="21"/>
  <c r="AD93" i="21"/>
  <c r="AB93" i="21"/>
  <c r="AC93" i="21" s="1"/>
  <c r="Z93" i="21"/>
  <c r="Y93" i="21"/>
  <c r="X93" i="21"/>
  <c r="W93" i="21"/>
  <c r="F93" i="21"/>
  <c r="D93" i="21"/>
  <c r="C93" i="21"/>
  <c r="G94" i="24"/>
  <c r="H94" i="24" s="1"/>
  <c r="I94" i="24" s="1"/>
  <c r="J94" i="24" s="1"/>
  <c r="N94" i="31" s="1"/>
  <c r="G93" i="24"/>
  <c r="H93" i="24" s="1"/>
  <c r="I93" i="24" s="1"/>
  <c r="J93" i="24" s="1"/>
  <c r="N93" i="31" s="1"/>
  <c r="D74" i="31"/>
  <c r="C74" i="31"/>
  <c r="B74" i="31"/>
  <c r="D73" i="31"/>
  <c r="C73" i="31"/>
  <c r="B73" i="31"/>
  <c r="M74" i="29"/>
  <c r="L74" i="29"/>
  <c r="F74" i="29"/>
  <c r="D74" i="29"/>
  <c r="C74" i="29"/>
  <c r="M73" i="29"/>
  <c r="L73" i="29"/>
  <c r="F73" i="29"/>
  <c r="D73" i="29"/>
  <c r="C73" i="29"/>
  <c r="V74" i="22"/>
  <c r="U74" i="22"/>
  <c r="X74" i="22" s="1"/>
  <c r="AA74" i="22" s="1"/>
  <c r="AD74" i="22" s="1"/>
  <c r="I74" i="31" s="1"/>
  <c r="T74" i="22"/>
  <c r="S74" i="22"/>
  <c r="R74" i="22"/>
  <c r="Q74" i="22"/>
  <c r="F74" i="22"/>
  <c r="D74" i="22"/>
  <c r="C74" i="22"/>
  <c r="V73" i="22"/>
  <c r="U73" i="22"/>
  <c r="T73" i="22"/>
  <c r="S73" i="22"/>
  <c r="R73" i="22"/>
  <c r="Q73" i="22"/>
  <c r="F73" i="22"/>
  <c r="D73" i="22"/>
  <c r="C73" i="22"/>
  <c r="AO74" i="21"/>
  <c r="AN74" i="21"/>
  <c r="AL74" i="21"/>
  <c r="AM74" i="21" s="1"/>
  <c r="AJ74" i="21"/>
  <c r="AI74" i="21"/>
  <c r="AH74" i="21"/>
  <c r="AG74" i="21"/>
  <c r="AE74" i="21"/>
  <c r="AD74" i="21"/>
  <c r="AB74" i="21"/>
  <c r="AC74" i="21" s="1"/>
  <c r="Z74" i="21"/>
  <c r="Y74" i="21"/>
  <c r="X74" i="21"/>
  <c r="W74" i="21"/>
  <c r="F74" i="21"/>
  <c r="D74" i="21"/>
  <c r="C74" i="21"/>
  <c r="AO73" i="21"/>
  <c r="AN73" i="21"/>
  <c r="AL73" i="21"/>
  <c r="AM73" i="21" s="1"/>
  <c r="AJ73" i="21"/>
  <c r="AI73" i="21"/>
  <c r="AH73" i="21"/>
  <c r="AG73" i="21"/>
  <c r="AE73" i="21"/>
  <c r="AD73" i="21"/>
  <c r="AB73" i="21"/>
  <c r="AC73" i="21" s="1"/>
  <c r="Z73" i="21"/>
  <c r="Y73" i="21"/>
  <c r="X73" i="21"/>
  <c r="W73" i="21"/>
  <c r="F73" i="21"/>
  <c r="D73" i="21"/>
  <c r="C73" i="21"/>
  <c r="G74" i="24"/>
  <c r="H74" i="24" s="1"/>
  <c r="I74" i="24" s="1"/>
  <c r="J74" i="24" s="1"/>
  <c r="N74" i="31" s="1"/>
  <c r="G73" i="24"/>
  <c r="H73" i="24" s="1"/>
  <c r="I73" i="24" s="1"/>
  <c r="J73" i="24" s="1"/>
  <c r="N73" i="31" s="1"/>
  <c r="D51" i="31"/>
  <c r="C51" i="31"/>
  <c r="B51" i="31"/>
  <c r="D50" i="31"/>
  <c r="C50" i="31"/>
  <c r="B50" i="31"/>
  <c r="D49" i="31"/>
  <c r="C49" i="31"/>
  <c r="B49" i="31"/>
  <c r="D48" i="31"/>
  <c r="C48" i="31"/>
  <c r="B48" i="31"/>
  <c r="M51" i="29"/>
  <c r="L51" i="29"/>
  <c r="F51" i="29"/>
  <c r="D51" i="29"/>
  <c r="C51" i="29"/>
  <c r="M50" i="29"/>
  <c r="L50" i="29"/>
  <c r="F50" i="29"/>
  <c r="D50" i="29"/>
  <c r="C50" i="29"/>
  <c r="M49" i="29"/>
  <c r="L49" i="29"/>
  <c r="F49" i="29"/>
  <c r="D49" i="29"/>
  <c r="C49" i="29"/>
  <c r="M48" i="29"/>
  <c r="L48" i="29"/>
  <c r="F48" i="29"/>
  <c r="D48" i="29"/>
  <c r="C48" i="29"/>
  <c r="V51" i="22"/>
  <c r="U51" i="22"/>
  <c r="T51" i="22"/>
  <c r="S51" i="22"/>
  <c r="R51" i="22"/>
  <c r="Q51" i="22"/>
  <c r="F51" i="22"/>
  <c r="D51" i="22"/>
  <c r="C51" i="22"/>
  <c r="V50" i="22"/>
  <c r="U50" i="22"/>
  <c r="T50" i="22"/>
  <c r="S50" i="22"/>
  <c r="R50" i="22"/>
  <c r="Q50" i="22"/>
  <c r="F50" i="22"/>
  <c r="D50" i="22"/>
  <c r="C50" i="22"/>
  <c r="V49" i="22"/>
  <c r="U49" i="22"/>
  <c r="X49" i="22" s="1"/>
  <c r="AA49" i="22" s="1"/>
  <c r="AD49" i="22" s="1"/>
  <c r="I49" i="31" s="1"/>
  <c r="T49" i="22"/>
  <c r="S49" i="22"/>
  <c r="R49" i="22"/>
  <c r="Q49" i="22"/>
  <c r="F49" i="22"/>
  <c r="D49" i="22"/>
  <c r="C49" i="22"/>
  <c r="V48" i="22"/>
  <c r="U48" i="22"/>
  <c r="T48" i="22"/>
  <c r="S48" i="22"/>
  <c r="R48" i="22"/>
  <c r="Q48" i="22"/>
  <c r="F48" i="22"/>
  <c r="D48" i="22"/>
  <c r="C48" i="22"/>
  <c r="AO51" i="21"/>
  <c r="AN51" i="21"/>
  <c r="AL51" i="21"/>
  <c r="AM51" i="21" s="1"/>
  <c r="AJ51" i="21"/>
  <c r="AI51" i="21"/>
  <c r="AH51" i="21"/>
  <c r="AG51" i="21"/>
  <c r="AE51" i="21"/>
  <c r="AD51" i="21"/>
  <c r="AB51" i="21"/>
  <c r="AC51" i="21" s="1"/>
  <c r="Z51" i="21"/>
  <c r="Y51" i="21"/>
  <c r="X51" i="21"/>
  <c r="W51" i="21"/>
  <c r="F51" i="21"/>
  <c r="D51" i="21"/>
  <c r="C51" i="21"/>
  <c r="AO50" i="21"/>
  <c r="AN50" i="21"/>
  <c r="AL50" i="21"/>
  <c r="AM50" i="21" s="1"/>
  <c r="AJ50" i="21"/>
  <c r="AI50" i="21"/>
  <c r="AH50" i="21"/>
  <c r="AG50" i="21"/>
  <c r="AE50" i="21"/>
  <c r="AD50" i="21"/>
  <c r="AB50" i="21"/>
  <c r="AC50" i="21" s="1"/>
  <c r="Z50" i="21"/>
  <c r="Y50" i="21"/>
  <c r="X50" i="21"/>
  <c r="W50" i="21"/>
  <c r="F50" i="21"/>
  <c r="D50" i="21"/>
  <c r="C50" i="21"/>
  <c r="AO49" i="21"/>
  <c r="AN49" i="21"/>
  <c r="AL49" i="21"/>
  <c r="AM49" i="21" s="1"/>
  <c r="AJ49" i="21"/>
  <c r="AI49" i="21"/>
  <c r="AH49" i="21"/>
  <c r="AG49" i="21"/>
  <c r="AE49" i="21"/>
  <c r="AD49" i="21"/>
  <c r="AB49" i="21"/>
  <c r="AC49" i="21" s="1"/>
  <c r="Z49" i="21"/>
  <c r="Y49" i="21"/>
  <c r="X49" i="21"/>
  <c r="W49" i="21"/>
  <c r="F49" i="21"/>
  <c r="D49" i="21"/>
  <c r="C49" i="21"/>
  <c r="AO48" i="21"/>
  <c r="AN48" i="21"/>
  <c r="AP48" i="21" s="1"/>
  <c r="AL48" i="21"/>
  <c r="AM48" i="21" s="1"/>
  <c r="AJ48" i="21"/>
  <c r="AI48" i="21"/>
  <c r="AH48" i="21"/>
  <c r="AG48" i="21"/>
  <c r="AE48" i="21"/>
  <c r="AD48" i="21"/>
  <c r="AB48" i="21"/>
  <c r="AC48" i="21" s="1"/>
  <c r="Z48" i="21"/>
  <c r="Y48" i="21"/>
  <c r="X48" i="21"/>
  <c r="W48" i="21"/>
  <c r="F48" i="21"/>
  <c r="D48" i="21"/>
  <c r="C48" i="21"/>
  <c r="G51" i="24"/>
  <c r="H51" i="24" s="1"/>
  <c r="I51" i="24" s="1"/>
  <c r="J51" i="24" s="1"/>
  <c r="N51" i="31" s="1"/>
  <c r="G50" i="24"/>
  <c r="H50" i="24" s="1"/>
  <c r="I50" i="24" s="1"/>
  <c r="J50" i="24" s="1"/>
  <c r="N50" i="31" s="1"/>
  <c r="G49" i="24"/>
  <c r="H49" i="24" s="1"/>
  <c r="I49" i="24" s="1"/>
  <c r="J49" i="24" s="1"/>
  <c r="N49" i="31" s="1"/>
  <c r="G48" i="24"/>
  <c r="H48" i="24" s="1"/>
  <c r="I48" i="24" s="1"/>
  <c r="J48" i="24" s="1"/>
  <c r="N48" i="31" s="1"/>
  <c r="D47" i="31"/>
  <c r="C47" i="31"/>
  <c r="B47" i="31"/>
  <c r="D46" i="31"/>
  <c r="C46" i="31"/>
  <c r="B46" i="31"/>
  <c r="D45" i="31"/>
  <c r="C45" i="31"/>
  <c r="B45" i="31"/>
  <c r="D44" i="31"/>
  <c r="C44" i="31"/>
  <c r="B44" i="31"/>
  <c r="M47" i="29"/>
  <c r="L47" i="29"/>
  <c r="F47" i="29"/>
  <c r="D47" i="29"/>
  <c r="C47" i="29"/>
  <c r="M46" i="29"/>
  <c r="L46" i="29"/>
  <c r="F46" i="29"/>
  <c r="D46" i="29"/>
  <c r="C46" i="29"/>
  <c r="M45" i="29"/>
  <c r="L45" i="29"/>
  <c r="F45" i="29"/>
  <c r="D45" i="29"/>
  <c r="C45" i="29"/>
  <c r="M44" i="29"/>
  <c r="L44" i="29"/>
  <c r="F44" i="29"/>
  <c r="D44" i="29"/>
  <c r="C44" i="29"/>
  <c r="V47" i="22"/>
  <c r="U47" i="22"/>
  <c r="T47" i="22"/>
  <c r="S47" i="22"/>
  <c r="R47" i="22"/>
  <c r="Q47" i="22"/>
  <c r="F47" i="22"/>
  <c r="D47" i="22"/>
  <c r="C47" i="22"/>
  <c r="V46" i="22"/>
  <c r="U46" i="22"/>
  <c r="T46" i="22"/>
  <c r="S46" i="22"/>
  <c r="R46" i="22"/>
  <c r="Q46" i="22"/>
  <c r="F46" i="22"/>
  <c r="D46" i="22"/>
  <c r="C46" i="22"/>
  <c r="V45" i="22"/>
  <c r="U45" i="22"/>
  <c r="T45" i="22"/>
  <c r="S45" i="22"/>
  <c r="R45" i="22"/>
  <c r="Q45" i="22"/>
  <c r="F45" i="22"/>
  <c r="D45" i="22"/>
  <c r="C45" i="22"/>
  <c r="V44" i="22"/>
  <c r="U44" i="22"/>
  <c r="X44" i="22" s="1"/>
  <c r="AA44" i="22" s="1"/>
  <c r="AD44" i="22" s="1"/>
  <c r="I44" i="31" s="1"/>
  <c r="T44" i="22"/>
  <c r="S44" i="22"/>
  <c r="R44" i="22"/>
  <c r="Q44" i="22"/>
  <c r="F44" i="22"/>
  <c r="D44" i="22"/>
  <c r="C44" i="22"/>
  <c r="AO47" i="21"/>
  <c r="AN47" i="21"/>
  <c r="AL47" i="21"/>
  <c r="AM47" i="21" s="1"/>
  <c r="AJ47" i="21"/>
  <c r="AI47" i="21"/>
  <c r="AH47" i="21"/>
  <c r="AG47" i="21"/>
  <c r="AE47" i="21"/>
  <c r="AD47" i="21"/>
  <c r="AF47" i="21" s="1"/>
  <c r="AB47" i="21"/>
  <c r="AC47" i="21" s="1"/>
  <c r="Z47" i="21"/>
  <c r="Y47" i="21"/>
  <c r="X47" i="21"/>
  <c r="W47" i="21"/>
  <c r="F47" i="21"/>
  <c r="D47" i="21"/>
  <c r="C47" i="21"/>
  <c r="AO46" i="21"/>
  <c r="AN46" i="21"/>
  <c r="AL46" i="21"/>
  <c r="AM46" i="21" s="1"/>
  <c r="AJ46" i="21"/>
  <c r="AI46" i="21"/>
  <c r="AH46" i="21"/>
  <c r="AG46" i="21"/>
  <c r="AE46" i="21"/>
  <c r="AD46" i="21"/>
  <c r="AB46" i="21"/>
  <c r="AC46" i="21" s="1"/>
  <c r="Z46" i="21"/>
  <c r="Y46" i="21"/>
  <c r="X46" i="21"/>
  <c r="W46" i="21"/>
  <c r="F46" i="21"/>
  <c r="D46" i="21"/>
  <c r="C46" i="21"/>
  <c r="AO45" i="21"/>
  <c r="AN45" i="21"/>
  <c r="AL45" i="21"/>
  <c r="AM45" i="21" s="1"/>
  <c r="AJ45" i="21"/>
  <c r="AI45" i="21"/>
  <c r="AH45" i="21"/>
  <c r="AG45" i="21"/>
  <c r="AE45" i="21"/>
  <c r="AD45" i="21"/>
  <c r="AB45" i="21"/>
  <c r="AC45" i="21" s="1"/>
  <c r="Z45" i="21"/>
  <c r="Y45" i="21"/>
  <c r="X45" i="21"/>
  <c r="W45" i="21"/>
  <c r="F45" i="21"/>
  <c r="D45" i="21"/>
  <c r="C45" i="21"/>
  <c r="AO44" i="21"/>
  <c r="AN44" i="21"/>
  <c r="AP44" i="21" s="1"/>
  <c r="AL44" i="21"/>
  <c r="AM44" i="21" s="1"/>
  <c r="AJ44" i="21"/>
  <c r="AI44" i="21"/>
  <c r="AH44" i="21"/>
  <c r="AG44" i="21"/>
  <c r="AE44" i="21"/>
  <c r="AD44" i="21"/>
  <c r="AB44" i="21"/>
  <c r="AC44" i="21" s="1"/>
  <c r="Z44" i="21"/>
  <c r="Y44" i="21"/>
  <c r="X44" i="21"/>
  <c r="W44" i="21"/>
  <c r="F44" i="21"/>
  <c r="D44" i="21"/>
  <c r="C44" i="21"/>
  <c r="G47" i="24"/>
  <c r="H47" i="24" s="1"/>
  <c r="I47" i="24" s="1"/>
  <c r="J47" i="24" s="1"/>
  <c r="N47" i="31" s="1"/>
  <c r="G46" i="24"/>
  <c r="H46" i="24" s="1"/>
  <c r="I46" i="24" s="1"/>
  <c r="J46" i="24" s="1"/>
  <c r="N46" i="31" s="1"/>
  <c r="G45" i="24"/>
  <c r="H45" i="24" s="1"/>
  <c r="I45" i="24" s="1"/>
  <c r="J45" i="24" s="1"/>
  <c r="N45" i="31" s="1"/>
  <c r="G44" i="24"/>
  <c r="H44" i="24" s="1"/>
  <c r="I44" i="24" s="1"/>
  <c r="J44" i="24" s="1"/>
  <c r="N44" i="31" s="1"/>
  <c r="N49" i="29" l="1"/>
  <c r="N94" i="29"/>
  <c r="AQ77" i="21"/>
  <c r="AT77" i="21" s="1"/>
  <c r="AW77" i="21" s="1"/>
  <c r="E77" i="31" s="1"/>
  <c r="AF44" i="21"/>
  <c r="AF93" i="21"/>
  <c r="X46" i="22"/>
  <c r="AA46" i="22" s="1"/>
  <c r="AD46" i="22" s="1"/>
  <c r="I46" i="31" s="1"/>
  <c r="N50" i="29"/>
  <c r="O50" i="29" s="1"/>
  <c r="P50" i="29" s="1"/>
  <c r="K50" i="31" s="1"/>
  <c r="X93" i="22"/>
  <c r="AA93" i="22" s="1"/>
  <c r="AD93" i="22" s="1"/>
  <c r="I93" i="31" s="1"/>
  <c r="O104" i="31"/>
  <c r="P104" i="31" s="1"/>
  <c r="Q76" i="29"/>
  <c r="R76" i="29" s="1"/>
  <c r="S76" i="29" s="1"/>
  <c r="L76" i="31" s="1"/>
  <c r="O76" i="29"/>
  <c r="P76" i="29" s="1"/>
  <c r="K76" i="31" s="1"/>
  <c r="N44" i="29"/>
  <c r="O44" i="29" s="1"/>
  <c r="P44" i="29" s="1"/>
  <c r="K44" i="31" s="1"/>
  <c r="W48" i="22"/>
  <c r="AA46" i="21"/>
  <c r="AF46" i="21"/>
  <c r="N47" i="29"/>
  <c r="O47" i="29" s="1"/>
  <c r="P47" i="29" s="1"/>
  <c r="K47" i="31" s="1"/>
  <c r="AF50" i="21"/>
  <c r="AP51" i="21"/>
  <c r="N51" i="29"/>
  <c r="O51" i="29" s="1"/>
  <c r="P51" i="29" s="1"/>
  <c r="K51" i="31" s="1"/>
  <c r="AP74" i="21"/>
  <c r="N74" i="29"/>
  <c r="AF94" i="21"/>
  <c r="X94" i="22"/>
  <c r="AA94" i="22" s="1"/>
  <c r="AD94" i="22" s="1"/>
  <c r="I94" i="31" s="1"/>
  <c r="AF120" i="21"/>
  <c r="N121" i="29"/>
  <c r="O121" i="29" s="1"/>
  <c r="P121" i="29" s="1"/>
  <c r="K121" i="31" s="1"/>
  <c r="Y77" i="22"/>
  <c r="AB77" i="22" s="1"/>
  <c r="AE77" i="22" s="1"/>
  <c r="J77" i="31" s="1"/>
  <c r="O119" i="31"/>
  <c r="P119" i="31" s="1"/>
  <c r="X48" i="22"/>
  <c r="AA48" i="22" s="1"/>
  <c r="AD48" i="22" s="1"/>
  <c r="I48" i="31" s="1"/>
  <c r="W49" i="22"/>
  <c r="Q49" i="29" s="1"/>
  <c r="R49" i="29" s="1"/>
  <c r="S49" i="29" s="1"/>
  <c r="L49" i="31" s="1"/>
  <c r="W74" i="22"/>
  <c r="T77" i="29"/>
  <c r="U77" i="29" s="1"/>
  <c r="V77" i="29" s="1"/>
  <c r="M77" i="31" s="1"/>
  <c r="AP45" i="21"/>
  <c r="X47" i="22"/>
  <c r="AA47" i="22" s="1"/>
  <c r="AD47" i="22" s="1"/>
  <c r="I47" i="31" s="1"/>
  <c r="X50" i="22"/>
  <c r="AA50" i="22" s="1"/>
  <c r="AD50" i="22" s="1"/>
  <c r="I50" i="31" s="1"/>
  <c r="AA93" i="21"/>
  <c r="AQ93" i="21" s="1"/>
  <c r="AT93" i="21" s="1"/>
  <c r="AW93" i="21" s="1"/>
  <c r="E93" i="31" s="1"/>
  <c r="W94" i="22"/>
  <c r="T94" i="29" s="1"/>
  <c r="U94" i="29" s="1"/>
  <c r="AF45" i="21"/>
  <c r="N45" i="29"/>
  <c r="AP49" i="21"/>
  <c r="X51" i="22"/>
  <c r="AA51" i="22" s="1"/>
  <c r="AD51" i="22" s="1"/>
  <c r="I51" i="31" s="1"/>
  <c r="AP94" i="21"/>
  <c r="AF121" i="21"/>
  <c r="X120" i="22"/>
  <c r="AA120" i="22" s="1"/>
  <c r="AD120" i="22" s="1"/>
  <c r="I120" i="31" s="1"/>
  <c r="AP93" i="21"/>
  <c r="AK94" i="21"/>
  <c r="AR94" i="21" s="1"/>
  <c r="AK120" i="21"/>
  <c r="AP120" i="21"/>
  <c r="Z77" i="22"/>
  <c r="AC77" i="22" s="1"/>
  <c r="H77" i="31" s="1"/>
  <c r="X73" i="22"/>
  <c r="AA73" i="22" s="1"/>
  <c r="AD73" i="22" s="1"/>
  <c r="I73" i="31" s="1"/>
  <c r="W73" i="22"/>
  <c r="N73" i="29"/>
  <c r="O73" i="29" s="1"/>
  <c r="P73" i="29" s="1"/>
  <c r="K73" i="31" s="1"/>
  <c r="N93" i="29"/>
  <c r="O93" i="29" s="1"/>
  <c r="P93" i="29" s="1"/>
  <c r="K93" i="31" s="1"/>
  <c r="W93" i="22"/>
  <c r="AK50" i="21"/>
  <c r="AP50" i="21"/>
  <c r="AA50" i="21"/>
  <c r="AK48" i="21"/>
  <c r="AR48" i="21" s="1"/>
  <c r="AA48" i="21"/>
  <c r="AF48" i="21"/>
  <c r="AK47" i="21"/>
  <c r="AP47" i="21"/>
  <c r="AP46" i="21"/>
  <c r="AK45" i="21"/>
  <c r="AA44" i="21"/>
  <c r="AQ44" i="21" s="1"/>
  <c r="AT44" i="21" s="1"/>
  <c r="AW44" i="21" s="1"/>
  <c r="E44" i="31" s="1"/>
  <c r="AP121" i="21"/>
  <c r="AA120" i="21"/>
  <c r="T76" i="29"/>
  <c r="U76" i="29" s="1"/>
  <c r="V76" i="29" s="1"/>
  <c r="M76" i="31" s="1"/>
  <c r="Y76" i="22"/>
  <c r="AB76" i="22" s="1"/>
  <c r="AE76" i="22" s="1"/>
  <c r="J76" i="31" s="1"/>
  <c r="AU76" i="21"/>
  <c r="AX76" i="21" s="1"/>
  <c r="F76" i="31" s="1"/>
  <c r="AS76" i="21"/>
  <c r="AV76" i="21" s="1"/>
  <c r="AF73" i="21"/>
  <c r="AA74" i="21"/>
  <c r="AF74" i="21"/>
  <c r="AK73" i="21"/>
  <c r="AK44" i="21"/>
  <c r="AR44" i="21" s="1"/>
  <c r="AA45" i="21"/>
  <c r="AK46" i="21"/>
  <c r="AA47" i="21"/>
  <c r="AQ47" i="21" s="1"/>
  <c r="AT47" i="21" s="1"/>
  <c r="AW47" i="21" s="1"/>
  <c r="E47" i="31" s="1"/>
  <c r="AK49" i="21"/>
  <c r="AK51" i="21"/>
  <c r="AK93" i="21"/>
  <c r="AA94" i="21"/>
  <c r="AA121" i="21"/>
  <c r="AA49" i="21"/>
  <c r="AF49" i="21"/>
  <c r="AA51" i="21"/>
  <c r="AF51" i="21"/>
  <c r="AA73" i="21"/>
  <c r="AP73" i="21"/>
  <c r="AK74" i="21"/>
  <c r="AK121" i="21"/>
  <c r="N120" i="29"/>
  <c r="O120" i="29" s="1"/>
  <c r="P120" i="29" s="1"/>
  <c r="K120" i="31" s="1"/>
  <c r="W121" i="22"/>
  <c r="Q121" i="29" s="1"/>
  <c r="R121" i="29" s="1"/>
  <c r="S121" i="29" s="1"/>
  <c r="L121" i="31" s="1"/>
  <c r="W120" i="22"/>
  <c r="Y120" i="22" s="1"/>
  <c r="AB120" i="22" s="1"/>
  <c r="AE120" i="22" s="1"/>
  <c r="J120" i="31" s="1"/>
  <c r="O94" i="29"/>
  <c r="P94" i="29" s="1"/>
  <c r="K94" i="31" s="1"/>
  <c r="O74" i="29"/>
  <c r="P74" i="29" s="1"/>
  <c r="K74" i="31" s="1"/>
  <c r="N48" i="29"/>
  <c r="O48" i="29" s="1"/>
  <c r="P48" i="29" s="1"/>
  <c r="K48" i="31" s="1"/>
  <c r="W50" i="22"/>
  <c r="Q50" i="29" s="1"/>
  <c r="R50" i="29" s="1"/>
  <c r="S50" i="29" s="1"/>
  <c r="L50" i="31" s="1"/>
  <c r="W51" i="22"/>
  <c r="O49" i="29"/>
  <c r="P49" i="29" s="1"/>
  <c r="K49" i="31" s="1"/>
  <c r="Z48" i="22"/>
  <c r="AC48" i="22" s="1"/>
  <c r="H48" i="31" s="1"/>
  <c r="N46" i="29"/>
  <c r="O46" i="29" s="1"/>
  <c r="P46" i="29" s="1"/>
  <c r="K46" i="31" s="1"/>
  <c r="W45" i="22"/>
  <c r="Z45" i="22" s="1"/>
  <c r="AC45" i="22" s="1"/>
  <c r="H45" i="31" s="1"/>
  <c r="X45" i="22"/>
  <c r="AA45" i="22" s="1"/>
  <c r="AD45" i="22" s="1"/>
  <c r="I45" i="31" s="1"/>
  <c r="W46" i="22"/>
  <c r="Y46" i="22" s="1"/>
  <c r="AB46" i="22" s="1"/>
  <c r="AE46" i="22" s="1"/>
  <c r="J46" i="31" s="1"/>
  <c r="W44" i="22"/>
  <c r="Q44" i="29" s="1"/>
  <c r="R44" i="29" s="1"/>
  <c r="S44" i="29" s="1"/>
  <c r="L44" i="31" s="1"/>
  <c r="W47" i="22"/>
  <c r="O45" i="29"/>
  <c r="P45" i="29" s="1"/>
  <c r="K45" i="31" s="1"/>
  <c r="T74" i="29" l="1"/>
  <c r="U74" i="29" s="1"/>
  <c r="V74" i="29" s="1"/>
  <c r="M74" i="31" s="1"/>
  <c r="T49" i="29"/>
  <c r="U49" i="29" s="1"/>
  <c r="Q120" i="29"/>
  <c r="R120" i="29" s="1"/>
  <c r="S120" i="29" s="1"/>
  <c r="L120" i="31" s="1"/>
  <c r="AS77" i="21"/>
  <c r="AV77" i="21" s="1"/>
  <c r="O77" i="31" s="1"/>
  <c r="P77" i="31" s="1"/>
  <c r="AQ51" i="21"/>
  <c r="AT51" i="21" s="1"/>
  <c r="AW51" i="21" s="1"/>
  <c r="E51" i="31" s="1"/>
  <c r="AR49" i="21"/>
  <c r="AU49" i="21" s="1"/>
  <c r="AX49" i="21" s="1"/>
  <c r="F49" i="31" s="1"/>
  <c r="AQ120" i="21"/>
  <c r="AT120" i="21" s="1"/>
  <c r="AW120" i="21" s="1"/>
  <c r="E120" i="31" s="1"/>
  <c r="Z94" i="22"/>
  <c r="AC94" i="22" s="1"/>
  <c r="H94" i="31" s="1"/>
  <c r="AR45" i="21"/>
  <c r="Y44" i="22"/>
  <c r="AB44" i="22" s="1"/>
  <c r="AE44" i="22" s="1"/>
  <c r="J44" i="31" s="1"/>
  <c r="T44" i="29"/>
  <c r="U44" i="29" s="1"/>
  <c r="V44" i="29" s="1"/>
  <c r="M44" i="31" s="1"/>
  <c r="Z44" i="22"/>
  <c r="AC44" i="22" s="1"/>
  <c r="H44" i="31" s="1"/>
  <c r="Q51" i="29"/>
  <c r="R51" i="29" s="1"/>
  <c r="S51" i="29" s="1"/>
  <c r="L51" i="31" s="1"/>
  <c r="Y48" i="22"/>
  <c r="AB48" i="22" s="1"/>
  <c r="AE48" i="22" s="1"/>
  <c r="J48" i="31" s="1"/>
  <c r="Z120" i="22"/>
  <c r="AC120" i="22" s="1"/>
  <c r="H120" i="31" s="1"/>
  <c r="AR74" i="21"/>
  <c r="AU74" i="21" s="1"/>
  <c r="AX74" i="21" s="1"/>
  <c r="F74" i="31" s="1"/>
  <c r="Y51" i="22"/>
  <c r="AB51" i="22" s="1"/>
  <c r="AE51" i="22" s="1"/>
  <c r="J51" i="31" s="1"/>
  <c r="T46" i="29"/>
  <c r="U46" i="29" s="1"/>
  <c r="V46" i="29" s="1"/>
  <c r="M46" i="31" s="1"/>
  <c r="T48" i="29"/>
  <c r="U48" i="29" s="1"/>
  <c r="Y94" i="22"/>
  <c r="AB94" i="22" s="1"/>
  <c r="AE94" i="22" s="1"/>
  <c r="J94" i="31" s="1"/>
  <c r="Q94" i="29"/>
  <c r="R94" i="29" s="1"/>
  <c r="S94" i="29" s="1"/>
  <c r="L94" i="31" s="1"/>
  <c r="AQ73" i="21"/>
  <c r="AT73" i="21" s="1"/>
  <c r="AW73" i="21" s="1"/>
  <c r="E73" i="31" s="1"/>
  <c r="AR47" i="21"/>
  <c r="AS47" i="21" s="1"/>
  <c r="AV47" i="21" s="1"/>
  <c r="AY47" i="21" s="1"/>
  <c r="G47" i="31" s="1"/>
  <c r="Q48" i="29"/>
  <c r="R48" i="29" s="1"/>
  <c r="S48" i="29" s="1"/>
  <c r="L48" i="31" s="1"/>
  <c r="Q47" i="29"/>
  <c r="R47" i="29" s="1"/>
  <c r="S47" i="29" s="1"/>
  <c r="L47" i="31" s="1"/>
  <c r="T51" i="29"/>
  <c r="U51" i="29" s="1"/>
  <c r="V51" i="29" s="1"/>
  <c r="M51" i="31" s="1"/>
  <c r="AR93" i="21"/>
  <c r="AU93" i="21" s="1"/>
  <c r="AX93" i="21" s="1"/>
  <c r="F93" i="31" s="1"/>
  <c r="AQ48" i="21"/>
  <c r="AT48" i="21" s="1"/>
  <c r="AW48" i="21" s="1"/>
  <c r="E48" i="31" s="1"/>
  <c r="AR50" i="21"/>
  <c r="Q73" i="29"/>
  <c r="R73" i="29" s="1"/>
  <c r="S73" i="29" s="1"/>
  <c r="L73" i="31" s="1"/>
  <c r="AR120" i="21"/>
  <c r="AU120" i="21" s="1"/>
  <c r="AX120" i="21" s="1"/>
  <c r="F120" i="31" s="1"/>
  <c r="AQ121" i="21"/>
  <c r="AT121" i="21" s="1"/>
  <c r="AW121" i="21" s="1"/>
  <c r="E121" i="31" s="1"/>
  <c r="Q45" i="29"/>
  <c r="R45" i="29" s="1"/>
  <c r="S45" i="29" s="1"/>
  <c r="L45" i="31" s="1"/>
  <c r="AQ46" i="21"/>
  <c r="AT46" i="21" s="1"/>
  <c r="AW46" i="21" s="1"/>
  <c r="E46" i="31" s="1"/>
  <c r="T45" i="29"/>
  <c r="U45" i="29" s="1"/>
  <c r="V45" i="29" s="1"/>
  <c r="M45" i="31" s="1"/>
  <c r="AR51" i="21"/>
  <c r="AU51" i="21" s="1"/>
  <c r="AX51" i="21" s="1"/>
  <c r="F51" i="31" s="1"/>
  <c r="Q46" i="29"/>
  <c r="R46" i="29" s="1"/>
  <c r="S46" i="29" s="1"/>
  <c r="L46" i="31" s="1"/>
  <c r="Y49" i="22"/>
  <c r="AB49" i="22" s="1"/>
  <c r="AE49" i="22" s="1"/>
  <c r="J49" i="31" s="1"/>
  <c r="Z46" i="22"/>
  <c r="AC46" i="22" s="1"/>
  <c r="H46" i="31" s="1"/>
  <c r="Z49" i="22"/>
  <c r="AC49" i="22" s="1"/>
  <c r="H49" i="31" s="1"/>
  <c r="Z74" i="22"/>
  <c r="AC74" i="22" s="1"/>
  <c r="H74" i="31" s="1"/>
  <c r="Q74" i="29"/>
  <c r="R74" i="29" s="1"/>
  <c r="S74" i="29" s="1"/>
  <c r="L74" i="31" s="1"/>
  <c r="Y121" i="22"/>
  <c r="AB121" i="22" s="1"/>
  <c r="AE121" i="22" s="1"/>
  <c r="J121" i="31" s="1"/>
  <c r="AQ94" i="21"/>
  <c r="AT94" i="21" s="1"/>
  <c r="AW94" i="21" s="1"/>
  <c r="E94" i="31" s="1"/>
  <c r="Y74" i="22"/>
  <c r="AB74" i="22" s="1"/>
  <c r="AE74" i="22" s="1"/>
  <c r="J74" i="31" s="1"/>
  <c r="AR121" i="21"/>
  <c r="AU121" i="21" s="1"/>
  <c r="AX121" i="21" s="1"/>
  <c r="F121" i="31" s="1"/>
  <c r="AQ50" i="21"/>
  <c r="AT50" i="21" s="1"/>
  <c r="AW50" i="21" s="1"/>
  <c r="E50" i="31" s="1"/>
  <c r="Z47" i="22"/>
  <c r="AC47" i="22" s="1"/>
  <c r="H47" i="31" s="1"/>
  <c r="Z50" i="22"/>
  <c r="AC50" i="22" s="1"/>
  <c r="H50" i="31" s="1"/>
  <c r="AU94" i="21"/>
  <c r="AX94" i="21" s="1"/>
  <c r="F94" i="31" s="1"/>
  <c r="AR46" i="21"/>
  <c r="AU46" i="21" s="1"/>
  <c r="AX46" i="21" s="1"/>
  <c r="F46" i="31" s="1"/>
  <c r="AS44" i="21"/>
  <c r="AV44" i="21" s="1"/>
  <c r="AY44" i="21" s="1"/>
  <c r="G44" i="31" s="1"/>
  <c r="Y50" i="22"/>
  <c r="AB50" i="22" s="1"/>
  <c r="AE50" i="22" s="1"/>
  <c r="J50" i="31" s="1"/>
  <c r="T50" i="29"/>
  <c r="U50" i="29" s="1"/>
  <c r="V50" i="29" s="1"/>
  <c r="M50" i="31" s="1"/>
  <c r="T120" i="29"/>
  <c r="U120" i="29" s="1"/>
  <c r="V120" i="29" s="1"/>
  <c r="M120" i="31" s="1"/>
  <c r="AQ45" i="21"/>
  <c r="AT45" i="21" s="1"/>
  <c r="AW45" i="21" s="1"/>
  <c r="E45" i="31" s="1"/>
  <c r="T73" i="29"/>
  <c r="U73" i="29" s="1"/>
  <c r="V73" i="29" s="1"/>
  <c r="M73" i="31" s="1"/>
  <c r="Y73" i="22"/>
  <c r="AB73" i="22" s="1"/>
  <c r="AE73" i="22" s="1"/>
  <c r="J73" i="31" s="1"/>
  <c r="Z73" i="22"/>
  <c r="AC73" i="22" s="1"/>
  <c r="H73" i="31" s="1"/>
  <c r="AQ74" i="21"/>
  <c r="AT74" i="21" s="1"/>
  <c r="AW74" i="21" s="1"/>
  <c r="E74" i="31" s="1"/>
  <c r="AR73" i="21"/>
  <c r="Q93" i="29"/>
  <c r="R93" i="29" s="1"/>
  <c r="S93" i="29" s="1"/>
  <c r="L93" i="31" s="1"/>
  <c r="T93" i="29"/>
  <c r="U93" i="29" s="1"/>
  <c r="V93" i="29" s="1"/>
  <c r="M93" i="31" s="1"/>
  <c r="Y93" i="22"/>
  <c r="AB93" i="22" s="1"/>
  <c r="AE93" i="22" s="1"/>
  <c r="J93" i="31" s="1"/>
  <c r="Z93" i="22"/>
  <c r="AC93" i="22" s="1"/>
  <c r="H93" i="31" s="1"/>
  <c r="AQ49" i="21"/>
  <c r="AU44" i="21"/>
  <c r="AX44" i="21" s="1"/>
  <c r="F44" i="31" s="1"/>
  <c r="AY77" i="21"/>
  <c r="G77" i="31" s="1"/>
  <c r="AY76" i="21"/>
  <c r="G76" i="31" s="1"/>
  <c r="O76" i="31"/>
  <c r="P76" i="31" s="1"/>
  <c r="T121" i="29"/>
  <c r="U121" i="29" s="1"/>
  <c r="V121" i="29" s="1"/>
  <c r="M121" i="31" s="1"/>
  <c r="Z121" i="22"/>
  <c r="AC121" i="22" s="1"/>
  <c r="H121" i="31" s="1"/>
  <c r="V94" i="29"/>
  <c r="M94" i="31" s="1"/>
  <c r="AU73" i="21"/>
  <c r="AX73" i="21" s="1"/>
  <c r="F73" i="31" s="1"/>
  <c r="V48" i="29"/>
  <c r="M48" i="31" s="1"/>
  <c r="V49" i="29"/>
  <c r="M49" i="31" s="1"/>
  <c r="Z51" i="22"/>
  <c r="AC51" i="22" s="1"/>
  <c r="H51" i="31" s="1"/>
  <c r="AU50" i="21"/>
  <c r="AX50" i="21" s="1"/>
  <c r="F50" i="31" s="1"/>
  <c r="AU48" i="21"/>
  <c r="AX48" i="21" s="1"/>
  <c r="F48" i="31" s="1"/>
  <c r="Y45" i="22"/>
  <c r="AB45" i="22" s="1"/>
  <c r="AE45" i="22" s="1"/>
  <c r="J45" i="31" s="1"/>
  <c r="T47" i="29"/>
  <c r="U47" i="29" s="1"/>
  <c r="Y47" i="22"/>
  <c r="AB47" i="22" s="1"/>
  <c r="AE47" i="22" s="1"/>
  <c r="J47" i="31" s="1"/>
  <c r="AU45" i="21"/>
  <c r="AX45" i="21" s="1"/>
  <c r="F45" i="31" s="1"/>
  <c r="AS120" i="21" l="1"/>
  <c r="AV120" i="21" s="1"/>
  <c r="AY120" i="21" s="1"/>
  <c r="G120" i="31" s="1"/>
  <c r="AU47" i="21"/>
  <c r="AX47" i="21" s="1"/>
  <c r="F47" i="31" s="1"/>
  <c r="AS73" i="21"/>
  <c r="AV73" i="21" s="1"/>
  <c r="AY73" i="21" s="1"/>
  <c r="G73" i="31" s="1"/>
  <c r="O44" i="31"/>
  <c r="P44" i="31" s="1"/>
  <c r="AS121" i="21"/>
  <c r="AV121" i="21" s="1"/>
  <c r="AY121" i="21" s="1"/>
  <c r="G121" i="31" s="1"/>
  <c r="AS48" i="21"/>
  <c r="AV48" i="21" s="1"/>
  <c r="AY48" i="21" s="1"/>
  <c r="G48" i="31" s="1"/>
  <c r="AS93" i="21"/>
  <c r="AV93" i="21" s="1"/>
  <c r="AY93" i="21" s="1"/>
  <c r="G93" i="31" s="1"/>
  <c r="AS50" i="21"/>
  <c r="AV50" i="21" s="1"/>
  <c r="AY50" i="21" s="1"/>
  <c r="G50" i="31" s="1"/>
  <c r="AS94" i="21"/>
  <c r="AV94" i="21" s="1"/>
  <c r="AY94" i="21" s="1"/>
  <c r="G94" i="31" s="1"/>
  <c r="AS46" i="21"/>
  <c r="AV46" i="21" s="1"/>
  <c r="AY46" i="21" s="1"/>
  <c r="G46" i="31" s="1"/>
  <c r="AS51" i="21"/>
  <c r="AV51" i="21" s="1"/>
  <c r="AS45" i="21"/>
  <c r="AV45" i="21" s="1"/>
  <c r="AS74" i="21"/>
  <c r="AV74" i="21" s="1"/>
  <c r="AT49" i="21"/>
  <c r="AW49" i="21" s="1"/>
  <c r="E49" i="31" s="1"/>
  <c r="AS49" i="21"/>
  <c r="AV49" i="21" s="1"/>
  <c r="O73" i="31"/>
  <c r="P73" i="31" s="1"/>
  <c r="O120" i="31"/>
  <c r="P120" i="31" s="1"/>
  <c r="V47" i="29"/>
  <c r="M47" i="31" s="1"/>
  <c r="O47" i="31"/>
  <c r="P47" i="31" s="1"/>
  <c r="O93" i="31" l="1"/>
  <c r="P93" i="31" s="1"/>
  <c r="O121" i="31"/>
  <c r="P121" i="31" s="1"/>
  <c r="O48" i="31"/>
  <c r="P48" i="31" s="1"/>
  <c r="O50" i="31"/>
  <c r="P50" i="31" s="1"/>
  <c r="O94" i="31"/>
  <c r="P94" i="31" s="1"/>
  <c r="AY51" i="21"/>
  <c r="G51" i="31" s="1"/>
  <c r="O51" i="31"/>
  <c r="P51" i="31" s="1"/>
  <c r="O46" i="31"/>
  <c r="P46" i="31" s="1"/>
  <c r="AY74" i="21"/>
  <c r="G74" i="31" s="1"/>
  <c r="O74" i="31"/>
  <c r="P74" i="31" s="1"/>
  <c r="AY45" i="21"/>
  <c r="G45" i="31" s="1"/>
  <c r="O45" i="31"/>
  <c r="P45" i="31" s="1"/>
  <c r="AY49" i="21"/>
  <c r="G49" i="31" s="1"/>
  <c r="O49" i="31"/>
  <c r="P49" i="31" s="1"/>
  <c r="D15" i="31"/>
  <c r="C15" i="31"/>
  <c r="B15" i="31"/>
  <c r="D14" i="31"/>
  <c r="C14" i="31"/>
  <c r="B14" i="31"/>
  <c r="M15" i="29"/>
  <c r="L15" i="29"/>
  <c r="F15" i="29"/>
  <c r="D15" i="29"/>
  <c r="C15" i="29"/>
  <c r="M14" i="29"/>
  <c r="L14" i="29"/>
  <c r="F14" i="29"/>
  <c r="D14" i="29"/>
  <c r="C14" i="29"/>
  <c r="V15" i="22"/>
  <c r="U15" i="22"/>
  <c r="T15" i="22"/>
  <c r="S15" i="22"/>
  <c r="R15" i="22"/>
  <c r="Q15" i="22"/>
  <c r="F15" i="22"/>
  <c r="D15" i="22"/>
  <c r="C15" i="22"/>
  <c r="V14" i="22"/>
  <c r="U14" i="22"/>
  <c r="T14" i="22"/>
  <c r="S14" i="22"/>
  <c r="R14" i="22"/>
  <c r="Q14" i="22"/>
  <c r="F14" i="22"/>
  <c r="D14" i="22"/>
  <c r="C14" i="22"/>
  <c r="AO15" i="21"/>
  <c r="AN15" i="21"/>
  <c r="AL15" i="21"/>
  <c r="AM15" i="21" s="1"/>
  <c r="AJ15" i="21"/>
  <c r="AI15" i="21"/>
  <c r="AH15" i="21"/>
  <c r="AG15" i="21"/>
  <c r="AE15" i="21"/>
  <c r="AD15" i="21"/>
  <c r="AB15" i="21"/>
  <c r="AC15" i="21" s="1"/>
  <c r="Z15" i="21"/>
  <c r="Y15" i="21"/>
  <c r="X15" i="21"/>
  <c r="W15" i="21"/>
  <c r="F15" i="21"/>
  <c r="D15" i="21"/>
  <c r="C15" i="21"/>
  <c r="AO14" i="21"/>
  <c r="AN14" i="21"/>
  <c r="AL14" i="21"/>
  <c r="AM14" i="21" s="1"/>
  <c r="AJ14" i="21"/>
  <c r="AI14" i="21"/>
  <c r="AH14" i="21"/>
  <c r="AG14" i="21"/>
  <c r="AE14" i="21"/>
  <c r="AD14" i="21"/>
  <c r="AB14" i="21"/>
  <c r="AC14" i="21" s="1"/>
  <c r="Z14" i="21"/>
  <c r="Y14" i="21"/>
  <c r="X14" i="21"/>
  <c r="W14" i="21"/>
  <c r="F14" i="21"/>
  <c r="D14" i="21"/>
  <c r="C14" i="21"/>
  <c r="G15" i="24"/>
  <c r="H15" i="24" s="1"/>
  <c r="I15" i="24" s="1"/>
  <c r="J15" i="24" s="1"/>
  <c r="N15" i="31" s="1"/>
  <c r="G14" i="24"/>
  <c r="H14" i="24" s="1"/>
  <c r="I14" i="24" s="1"/>
  <c r="J14" i="24" s="1"/>
  <c r="N14" i="31" s="1"/>
  <c r="N14" i="29" l="1"/>
  <c r="O14" i="29" s="1"/>
  <c r="P14" i="29" s="1"/>
  <c r="K14" i="31" s="1"/>
  <c r="AP15" i="21"/>
  <c r="X15" i="22"/>
  <c r="AA15" i="22" s="1"/>
  <c r="AD15" i="22" s="1"/>
  <c r="I15" i="31" s="1"/>
  <c r="AK15" i="21"/>
  <c r="AR15" i="21" s="1"/>
  <c r="AU15" i="21" s="1"/>
  <c r="AX15" i="21" s="1"/>
  <c r="F15" i="31" s="1"/>
  <c r="W14" i="22"/>
  <c r="Q14" i="29" s="1"/>
  <c r="R14" i="29" s="1"/>
  <c r="S14" i="29" s="1"/>
  <c r="L14" i="31" s="1"/>
  <c r="X14" i="22"/>
  <c r="AA14" i="22" s="1"/>
  <c r="AD14" i="22" s="1"/>
  <c r="I14" i="31" s="1"/>
  <c r="W15" i="22"/>
  <c r="Z15" i="22" s="1"/>
  <c r="AC15" i="22" s="1"/>
  <c r="H15" i="31" s="1"/>
  <c r="N15" i="29"/>
  <c r="AK14" i="21"/>
  <c r="AA15" i="21"/>
  <c r="AP14" i="21"/>
  <c r="AF15" i="21"/>
  <c r="AQ15" i="21" s="1"/>
  <c r="AA14" i="21"/>
  <c r="AF14" i="21"/>
  <c r="Y15" i="22" l="1"/>
  <c r="AB15" i="22" s="1"/>
  <c r="AE15" i="22" s="1"/>
  <c r="J15" i="31" s="1"/>
  <c r="AR14" i="21"/>
  <c r="AQ14" i="21"/>
  <c r="AT14" i="21" s="1"/>
  <c r="AW14" i="21" s="1"/>
  <c r="E14" i="31" s="1"/>
  <c r="Q15" i="29"/>
  <c r="R15" i="29" s="1"/>
  <c r="S15" i="29" s="1"/>
  <c r="L15" i="31" s="1"/>
  <c r="Y14" i="22"/>
  <c r="AB14" i="22" s="1"/>
  <c r="AE14" i="22" s="1"/>
  <c r="J14" i="31" s="1"/>
  <c r="Z14" i="22"/>
  <c r="AC14" i="22" s="1"/>
  <c r="H14" i="31" s="1"/>
  <c r="AT15" i="21"/>
  <c r="AW15" i="21" s="1"/>
  <c r="E15" i="31" s="1"/>
  <c r="AS15" i="21"/>
  <c r="AV15" i="21" s="1"/>
  <c r="AY15" i="21" s="1"/>
  <c r="G15" i="31" s="1"/>
  <c r="O15" i="29"/>
  <c r="P15" i="29" s="1"/>
  <c r="K15" i="31" s="1"/>
  <c r="T14" i="29"/>
  <c r="U14" i="29" s="1"/>
  <c r="V14" i="29" s="1"/>
  <c r="M14" i="31" s="1"/>
  <c r="T15" i="29"/>
  <c r="U15" i="29" s="1"/>
  <c r="V15" i="29" s="1"/>
  <c r="M15" i="31" s="1"/>
  <c r="AU14" i="21"/>
  <c r="AX14" i="21" s="1"/>
  <c r="F14" i="31" s="1"/>
  <c r="AS14" i="21" l="1"/>
  <c r="AV14" i="21" s="1"/>
  <c r="AY14" i="21" s="1"/>
  <c r="G14" i="31" s="1"/>
  <c r="O15" i="31"/>
  <c r="P15" i="31" s="1"/>
  <c r="O14" i="31" l="1"/>
  <c r="P14" i="31" s="1"/>
  <c r="D5" i="31"/>
  <c r="C5" i="31"/>
  <c r="B5" i="31"/>
  <c r="M5" i="29"/>
  <c r="L5" i="29"/>
  <c r="F5" i="29"/>
  <c r="D5" i="29"/>
  <c r="C5" i="29"/>
  <c r="V5" i="22"/>
  <c r="U5" i="22"/>
  <c r="T5" i="22"/>
  <c r="S5" i="22"/>
  <c r="R5" i="22"/>
  <c r="Q5" i="22"/>
  <c r="F5" i="22"/>
  <c r="D5" i="22"/>
  <c r="C5" i="22"/>
  <c r="AO5" i="21"/>
  <c r="AN5" i="21"/>
  <c r="AL5" i="21"/>
  <c r="AM5" i="21" s="1"/>
  <c r="AJ5" i="21"/>
  <c r="AI5" i="21"/>
  <c r="AH5" i="21"/>
  <c r="AG5" i="21"/>
  <c r="AE5" i="21"/>
  <c r="AD5" i="21"/>
  <c r="AB5" i="21"/>
  <c r="AC5" i="21" s="1"/>
  <c r="Z5" i="21"/>
  <c r="Y5" i="21"/>
  <c r="X5" i="21"/>
  <c r="W5" i="21"/>
  <c r="F5" i="21"/>
  <c r="D5" i="21"/>
  <c r="C5" i="21"/>
  <c r="G5" i="24"/>
  <c r="H5" i="24" s="1"/>
  <c r="I5" i="24" s="1"/>
  <c r="J5" i="24" s="1"/>
  <c r="N5" i="31" s="1"/>
  <c r="AP5" i="21" l="1"/>
  <c r="AF5" i="21"/>
  <c r="X5" i="22"/>
  <c r="AA5" i="22" s="1"/>
  <c r="AD5" i="22" s="1"/>
  <c r="I5" i="31" s="1"/>
  <c r="W5" i="22"/>
  <c r="Z5" i="22" s="1"/>
  <c r="AC5" i="22" s="1"/>
  <c r="H5" i="31" s="1"/>
  <c r="N5" i="29"/>
  <c r="AA5" i="21"/>
  <c r="AQ5" i="21" s="1"/>
  <c r="AT5" i="21" s="1"/>
  <c r="AW5" i="21" s="1"/>
  <c r="E5" i="31" s="1"/>
  <c r="AK5" i="21"/>
  <c r="AR5" i="21" s="1"/>
  <c r="D43" i="31"/>
  <c r="C43" i="31"/>
  <c r="B43" i="31"/>
  <c r="D42" i="31"/>
  <c r="C42" i="31"/>
  <c r="B42" i="31"/>
  <c r="D41" i="31"/>
  <c r="C41" i="31"/>
  <c r="B41" i="31"/>
  <c r="D40" i="31"/>
  <c r="C40" i="31"/>
  <c r="B40" i="31"/>
  <c r="M43" i="29"/>
  <c r="L43" i="29"/>
  <c r="F43" i="29"/>
  <c r="D43" i="29"/>
  <c r="C43" i="29"/>
  <c r="M42" i="29"/>
  <c r="L42" i="29"/>
  <c r="F42" i="29"/>
  <c r="D42" i="29"/>
  <c r="C42" i="29"/>
  <c r="M41" i="29"/>
  <c r="L41" i="29"/>
  <c r="N41" i="29" s="1"/>
  <c r="F41" i="29"/>
  <c r="D41" i="29"/>
  <c r="C41" i="29"/>
  <c r="M40" i="29"/>
  <c r="L40" i="29"/>
  <c r="F40" i="29"/>
  <c r="D40" i="29"/>
  <c r="C40" i="29"/>
  <c r="C52" i="29"/>
  <c r="D52" i="29"/>
  <c r="F52" i="29"/>
  <c r="L52" i="29"/>
  <c r="M52" i="29"/>
  <c r="C53" i="29"/>
  <c r="D53" i="29"/>
  <c r="F53" i="29"/>
  <c r="L53" i="29"/>
  <c r="M53" i="29"/>
  <c r="C54" i="29"/>
  <c r="D54" i="29"/>
  <c r="F54" i="29"/>
  <c r="L54" i="29"/>
  <c r="M54" i="29"/>
  <c r="C55" i="29"/>
  <c r="D55" i="29"/>
  <c r="F55" i="29"/>
  <c r="L55" i="29"/>
  <c r="M55" i="29"/>
  <c r="X43" i="22"/>
  <c r="AA43" i="22" s="1"/>
  <c r="AD43" i="22" s="1"/>
  <c r="I43" i="31" s="1"/>
  <c r="V43" i="22"/>
  <c r="U43" i="22"/>
  <c r="T43" i="22"/>
  <c r="S43" i="22"/>
  <c r="R43" i="22"/>
  <c r="Q43" i="22"/>
  <c r="F43" i="22"/>
  <c r="D43" i="22"/>
  <c r="C43" i="22"/>
  <c r="V42" i="22"/>
  <c r="U42" i="22"/>
  <c r="X42" i="22" s="1"/>
  <c r="AA42" i="22" s="1"/>
  <c r="AD42" i="22" s="1"/>
  <c r="I42" i="31" s="1"/>
  <c r="T42" i="22"/>
  <c r="S42" i="22"/>
  <c r="R42" i="22"/>
  <c r="Q42" i="22"/>
  <c r="F42" i="22"/>
  <c r="D42" i="22"/>
  <c r="C42" i="22"/>
  <c r="X41" i="22"/>
  <c r="AA41" i="22" s="1"/>
  <c r="AD41" i="22" s="1"/>
  <c r="I41" i="31" s="1"/>
  <c r="V41" i="22"/>
  <c r="U41" i="22"/>
  <c r="T41" i="22"/>
  <c r="S41" i="22"/>
  <c r="R41" i="22"/>
  <c r="Q41" i="22"/>
  <c r="F41" i="22"/>
  <c r="D41" i="22"/>
  <c r="C41" i="22"/>
  <c r="V40" i="22"/>
  <c r="U40" i="22"/>
  <c r="X40" i="22" s="1"/>
  <c r="AA40" i="22" s="1"/>
  <c r="AD40" i="22" s="1"/>
  <c r="I40" i="31" s="1"/>
  <c r="T40" i="22"/>
  <c r="S40" i="22"/>
  <c r="R40" i="22"/>
  <c r="Q40" i="22"/>
  <c r="F40" i="22"/>
  <c r="D40" i="22"/>
  <c r="C40" i="22"/>
  <c r="AO43" i="21"/>
  <c r="AN43" i="21"/>
  <c r="AL43" i="21"/>
  <c r="AM43" i="21" s="1"/>
  <c r="AJ43" i="21"/>
  <c r="AI43" i="21"/>
  <c r="AH43" i="21"/>
  <c r="AG43" i="21"/>
  <c r="AE43" i="21"/>
  <c r="AD43" i="21"/>
  <c r="AB43" i="21"/>
  <c r="AC43" i="21" s="1"/>
  <c r="Z43" i="21"/>
  <c r="Y43" i="21"/>
  <c r="X43" i="21"/>
  <c r="W43" i="21"/>
  <c r="F43" i="21"/>
  <c r="D43" i="21"/>
  <c r="C43" i="21"/>
  <c r="AO42" i="21"/>
  <c r="AN42" i="21"/>
  <c r="AL42" i="21"/>
  <c r="AM42" i="21" s="1"/>
  <c r="AJ42" i="21"/>
  <c r="AI42" i="21"/>
  <c r="AH42" i="21"/>
  <c r="AG42" i="21"/>
  <c r="AE42" i="21"/>
  <c r="AD42" i="21"/>
  <c r="AB42" i="21"/>
  <c r="AC42" i="21" s="1"/>
  <c r="Z42" i="21"/>
  <c r="Y42" i="21"/>
  <c r="X42" i="21"/>
  <c r="W42" i="21"/>
  <c r="F42" i="21"/>
  <c r="D42" i="21"/>
  <c r="C42" i="21"/>
  <c r="AO41" i="21"/>
  <c r="AN41" i="21"/>
  <c r="AL41" i="21"/>
  <c r="AM41" i="21" s="1"/>
  <c r="AJ41" i="21"/>
  <c r="AI41" i="21"/>
  <c r="AH41" i="21"/>
  <c r="AG41" i="21"/>
  <c r="AE41" i="21"/>
  <c r="AD41" i="21"/>
  <c r="AB41" i="21"/>
  <c r="AC41" i="21" s="1"/>
  <c r="Z41" i="21"/>
  <c r="Y41" i="21"/>
  <c r="X41" i="21"/>
  <c r="W41" i="21"/>
  <c r="F41" i="21"/>
  <c r="D41" i="21"/>
  <c r="C41" i="21"/>
  <c r="AO40" i="21"/>
  <c r="AN40" i="21"/>
  <c r="AL40" i="21"/>
  <c r="AM40" i="21" s="1"/>
  <c r="AJ40" i="21"/>
  <c r="AI40" i="21"/>
  <c r="AH40" i="21"/>
  <c r="AG40" i="21"/>
  <c r="AE40" i="21"/>
  <c r="AD40" i="21"/>
  <c r="AB40" i="21"/>
  <c r="AC40" i="21" s="1"/>
  <c r="Z40" i="21"/>
  <c r="Y40" i="21"/>
  <c r="X40" i="21"/>
  <c r="W40" i="21"/>
  <c r="F40" i="21"/>
  <c r="D40" i="21"/>
  <c r="C40" i="21"/>
  <c r="G43" i="24"/>
  <c r="H43" i="24" s="1"/>
  <c r="I43" i="24" s="1"/>
  <c r="J43" i="24" s="1"/>
  <c r="N43" i="31" s="1"/>
  <c r="G42" i="24"/>
  <c r="H42" i="24" s="1"/>
  <c r="I42" i="24" s="1"/>
  <c r="J42" i="24" s="1"/>
  <c r="N42" i="31" s="1"/>
  <c r="G41" i="24"/>
  <c r="H41" i="24" s="1"/>
  <c r="I41" i="24" s="1"/>
  <c r="J41" i="24" s="1"/>
  <c r="N41" i="31" s="1"/>
  <c r="G40" i="24"/>
  <c r="H40" i="24" s="1"/>
  <c r="I40" i="24" s="1"/>
  <c r="J40" i="24" s="1"/>
  <c r="N40" i="31" s="1"/>
  <c r="N53" i="29" l="1"/>
  <c r="O53" i="29" s="1"/>
  <c r="P53" i="29" s="1"/>
  <c r="AF40" i="21"/>
  <c r="AP41" i="21"/>
  <c r="T5" i="29"/>
  <c r="U5" i="29" s="1"/>
  <c r="V5" i="29" s="1"/>
  <c r="M5" i="31" s="1"/>
  <c r="O5" i="29"/>
  <c r="P5" i="29" s="1"/>
  <c r="K5" i="31" s="1"/>
  <c r="Y5" i="22"/>
  <c r="AB5" i="22" s="1"/>
  <c r="AE5" i="22" s="1"/>
  <c r="J5" i="31" s="1"/>
  <c r="Q5" i="29"/>
  <c r="R5" i="29" s="1"/>
  <c r="S5" i="29" s="1"/>
  <c r="L5" i="31" s="1"/>
  <c r="AP40" i="21"/>
  <c r="AK41" i="21"/>
  <c r="AF41" i="21"/>
  <c r="AA43" i="21"/>
  <c r="AF42" i="21"/>
  <c r="AP42" i="21"/>
  <c r="AK43" i="21"/>
  <c r="AP43" i="21"/>
  <c r="AA41" i="21"/>
  <c r="AF43" i="21"/>
  <c r="N55" i="29"/>
  <c r="O55" i="29" s="1"/>
  <c r="P55" i="29" s="1"/>
  <c r="AS5" i="21"/>
  <c r="AV5" i="21" s="1"/>
  <c r="AY5" i="21" s="1"/>
  <c r="G5" i="31" s="1"/>
  <c r="AU5" i="21"/>
  <c r="AX5" i="21" s="1"/>
  <c r="F5" i="31" s="1"/>
  <c r="N52" i="29"/>
  <c r="O52" i="29" s="1"/>
  <c r="P52" i="29" s="1"/>
  <c r="N40" i="29"/>
  <c r="O40" i="29" s="1"/>
  <c r="P40" i="29" s="1"/>
  <c r="K40" i="31" s="1"/>
  <c r="N42" i="29"/>
  <c r="O42" i="29" s="1"/>
  <c r="P42" i="29" s="1"/>
  <c r="K42" i="31" s="1"/>
  <c r="N43" i="29"/>
  <c r="O43" i="29" s="1"/>
  <c r="P43" i="29" s="1"/>
  <c r="K43" i="31" s="1"/>
  <c r="O41" i="29"/>
  <c r="P41" i="29" s="1"/>
  <c r="K41" i="31" s="1"/>
  <c r="N54" i="29"/>
  <c r="W42" i="22"/>
  <c r="Z42" i="22" s="1"/>
  <c r="AC42" i="22" s="1"/>
  <c r="H42" i="31" s="1"/>
  <c r="W43" i="22"/>
  <c r="Z43" i="22" s="1"/>
  <c r="AC43" i="22" s="1"/>
  <c r="H43" i="31" s="1"/>
  <c r="W40" i="22"/>
  <c r="Y40" i="22" s="1"/>
  <c r="AB40" i="22" s="1"/>
  <c r="AE40" i="22" s="1"/>
  <c r="J40" i="31" s="1"/>
  <c r="W41" i="22"/>
  <c r="Z41" i="22" s="1"/>
  <c r="AC41" i="22" s="1"/>
  <c r="H41" i="31" s="1"/>
  <c r="AA40" i="21"/>
  <c r="AQ40" i="21" s="1"/>
  <c r="AT40" i="21" s="1"/>
  <c r="AW40" i="21" s="1"/>
  <c r="E40" i="31" s="1"/>
  <c r="AA42" i="21"/>
  <c r="AK40" i="21"/>
  <c r="AK42" i="21"/>
  <c r="AR41" i="21" l="1"/>
  <c r="AU41" i="21" s="1"/>
  <c r="AX41" i="21" s="1"/>
  <c r="F41" i="31" s="1"/>
  <c r="AR42" i="21"/>
  <c r="AU42" i="21" s="1"/>
  <c r="AX42" i="21" s="1"/>
  <c r="F42" i="31" s="1"/>
  <c r="T43" i="29"/>
  <c r="U43" i="29" s="1"/>
  <c r="V43" i="29" s="1"/>
  <c r="M43" i="31" s="1"/>
  <c r="Y43" i="22"/>
  <c r="AB43" i="22" s="1"/>
  <c r="AE43" i="22" s="1"/>
  <c r="J43" i="31" s="1"/>
  <c r="Q41" i="29"/>
  <c r="R41" i="29" s="1"/>
  <c r="S41" i="29" s="1"/>
  <c r="L41" i="31" s="1"/>
  <c r="AR40" i="21"/>
  <c r="AU40" i="21" s="1"/>
  <c r="AX40" i="21" s="1"/>
  <c r="F40" i="31" s="1"/>
  <c r="Y42" i="22"/>
  <c r="AB42" i="22" s="1"/>
  <c r="AE42" i="22" s="1"/>
  <c r="J42" i="31" s="1"/>
  <c r="AR43" i="21"/>
  <c r="AU43" i="21" s="1"/>
  <c r="AX43" i="21" s="1"/>
  <c r="F43" i="31" s="1"/>
  <c r="Y41" i="22"/>
  <c r="AB41" i="22" s="1"/>
  <c r="AE41" i="22" s="1"/>
  <c r="J41" i="31" s="1"/>
  <c r="T42" i="29"/>
  <c r="U42" i="29" s="1"/>
  <c r="V42" i="29" s="1"/>
  <c r="M42" i="31" s="1"/>
  <c r="AQ42" i="21"/>
  <c r="AT42" i="21" s="1"/>
  <c r="AW42" i="21" s="1"/>
  <c r="E42" i="31" s="1"/>
  <c r="Q42" i="29"/>
  <c r="R42" i="29" s="1"/>
  <c r="S42" i="29" s="1"/>
  <c r="L42" i="31" s="1"/>
  <c r="AQ41" i="21"/>
  <c r="AT41" i="21" s="1"/>
  <c r="AW41" i="21" s="1"/>
  <c r="E41" i="31" s="1"/>
  <c r="T41" i="29"/>
  <c r="U41" i="29" s="1"/>
  <c r="V41" i="29" s="1"/>
  <c r="M41" i="31" s="1"/>
  <c r="Q40" i="29"/>
  <c r="R40" i="29" s="1"/>
  <c r="S40" i="29" s="1"/>
  <c r="L40" i="31" s="1"/>
  <c r="AQ43" i="21"/>
  <c r="AT43" i="21" s="1"/>
  <c r="AW43" i="21" s="1"/>
  <c r="E43" i="31" s="1"/>
  <c r="Q43" i="29"/>
  <c r="R43" i="29" s="1"/>
  <c r="S43" i="29" s="1"/>
  <c r="L43" i="31" s="1"/>
  <c r="AS40" i="21"/>
  <c r="AV40" i="21" s="1"/>
  <c r="AY40" i="21" s="1"/>
  <c r="G40" i="31" s="1"/>
  <c r="O5" i="31"/>
  <c r="P5" i="31" s="1"/>
  <c r="O54" i="29"/>
  <c r="P54" i="29" s="1"/>
  <c r="T40" i="29"/>
  <c r="U40" i="29" s="1"/>
  <c r="Z40" i="22"/>
  <c r="AC40" i="22" s="1"/>
  <c r="H40" i="31" s="1"/>
  <c r="AS42" i="21" l="1"/>
  <c r="AV42" i="21" s="1"/>
  <c r="AY42" i="21" s="1"/>
  <c r="G42" i="31" s="1"/>
  <c r="AS41" i="21"/>
  <c r="AV41" i="21" s="1"/>
  <c r="AY41" i="21" s="1"/>
  <c r="G41" i="31" s="1"/>
  <c r="AS43" i="21"/>
  <c r="AV43" i="21" s="1"/>
  <c r="AY43" i="21" s="1"/>
  <c r="G43" i="31" s="1"/>
  <c r="O41" i="31"/>
  <c r="P41" i="31" s="1"/>
  <c r="V40" i="29"/>
  <c r="M40" i="31" s="1"/>
  <c r="O40" i="31"/>
  <c r="P40" i="31" s="1"/>
  <c r="O42" i="31" l="1"/>
  <c r="P42" i="31" s="1"/>
  <c r="O43" i="31"/>
  <c r="P43" i="31" s="1"/>
  <c r="D6" i="31"/>
  <c r="C6" i="31"/>
  <c r="B6" i="31"/>
  <c r="M6" i="29"/>
  <c r="L6" i="29"/>
  <c r="F6" i="29"/>
  <c r="D6" i="29"/>
  <c r="C6" i="29"/>
  <c r="V6" i="22"/>
  <c r="U6" i="22"/>
  <c r="T6" i="22"/>
  <c r="S6" i="22"/>
  <c r="R6" i="22"/>
  <c r="Q6" i="22"/>
  <c r="F6" i="22"/>
  <c r="D6" i="22"/>
  <c r="C6" i="22"/>
  <c r="AO6" i="21"/>
  <c r="AN6" i="21"/>
  <c r="AL6" i="21"/>
  <c r="AM6" i="21" s="1"/>
  <c r="AJ6" i="21"/>
  <c r="AI6" i="21"/>
  <c r="AH6" i="21"/>
  <c r="AG6" i="21"/>
  <c r="AE6" i="21"/>
  <c r="AD6" i="21"/>
  <c r="AB6" i="21"/>
  <c r="AC6" i="21" s="1"/>
  <c r="Z6" i="21"/>
  <c r="Y6" i="21"/>
  <c r="X6" i="21"/>
  <c r="W6" i="21"/>
  <c r="F6" i="21"/>
  <c r="D6" i="21"/>
  <c r="C6" i="21"/>
  <c r="G6" i="24"/>
  <c r="H6" i="24" s="1"/>
  <c r="I6" i="24" s="1"/>
  <c r="J6" i="24" s="1"/>
  <c r="N6" i="31" s="1"/>
  <c r="AF6" i="21" l="1"/>
  <c r="N6" i="29"/>
  <c r="AP6" i="21"/>
  <c r="X6" i="22"/>
  <c r="AA6" i="22" s="1"/>
  <c r="AD6" i="22" s="1"/>
  <c r="I6" i="31" s="1"/>
  <c r="AK6" i="21"/>
  <c r="AA6" i="21"/>
  <c r="W6" i="22"/>
  <c r="Z6" i="22" s="1"/>
  <c r="AC6" i="22" s="1"/>
  <c r="H6" i="31" s="1"/>
  <c r="O6" i="29"/>
  <c r="P6" i="29" s="1"/>
  <c r="K6" i="31" s="1"/>
  <c r="D117" i="29"/>
  <c r="AQ6" i="21" l="1"/>
  <c r="AT6" i="21" s="1"/>
  <c r="AW6" i="21" s="1"/>
  <c r="E6" i="31" s="1"/>
  <c r="AR6" i="21"/>
  <c r="AU6" i="21" s="1"/>
  <c r="AX6" i="21" s="1"/>
  <c r="F6" i="31" s="1"/>
  <c r="T6" i="29"/>
  <c r="U6" i="29" s="1"/>
  <c r="V6" i="29" s="1"/>
  <c r="M6" i="31" s="1"/>
  <c r="Q6" i="29"/>
  <c r="R6" i="29" s="1"/>
  <c r="S6" i="29" s="1"/>
  <c r="L6" i="31" s="1"/>
  <c r="Y6" i="22"/>
  <c r="AB6" i="22" s="1"/>
  <c r="AE6" i="22" s="1"/>
  <c r="J6" i="31" s="1"/>
  <c r="D27" i="31"/>
  <c r="C27" i="31"/>
  <c r="B27" i="31"/>
  <c r="D26" i="31"/>
  <c r="C26" i="31"/>
  <c r="B26" i="31"/>
  <c r="D25" i="31"/>
  <c r="C25" i="31"/>
  <c r="B25" i="31"/>
  <c r="D24" i="31"/>
  <c r="C24" i="31"/>
  <c r="B24" i="31"/>
  <c r="M27" i="29"/>
  <c r="L27" i="29"/>
  <c r="F27" i="29"/>
  <c r="D27" i="29"/>
  <c r="C27" i="29"/>
  <c r="M26" i="29"/>
  <c r="L26" i="29"/>
  <c r="F26" i="29"/>
  <c r="D26" i="29"/>
  <c r="C26" i="29"/>
  <c r="M25" i="29"/>
  <c r="L25" i="29"/>
  <c r="F25" i="29"/>
  <c r="D25" i="29"/>
  <c r="C25" i="29"/>
  <c r="M24" i="29"/>
  <c r="L24" i="29"/>
  <c r="F24" i="29"/>
  <c r="D24" i="29"/>
  <c r="C24" i="29"/>
  <c r="X27" i="22"/>
  <c r="AA27" i="22" s="1"/>
  <c r="AD27" i="22" s="1"/>
  <c r="I27" i="31" s="1"/>
  <c r="V27" i="22"/>
  <c r="U27" i="22"/>
  <c r="T27" i="22"/>
  <c r="S27" i="22"/>
  <c r="R27" i="22"/>
  <c r="Q27" i="22"/>
  <c r="F27" i="22"/>
  <c r="D27" i="22"/>
  <c r="C27" i="22"/>
  <c r="V26" i="22"/>
  <c r="X26" i="22" s="1"/>
  <c r="AA26" i="22" s="1"/>
  <c r="AD26" i="22" s="1"/>
  <c r="I26" i="31" s="1"/>
  <c r="U26" i="22"/>
  <c r="T26" i="22"/>
  <c r="S26" i="22"/>
  <c r="R26" i="22"/>
  <c r="Q26" i="22"/>
  <c r="F26" i="22"/>
  <c r="D26" i="22"/>
  <c r="C26" i="22"/>
  <c r="X25" i="22"/>
  <c r="AA25" i="22" s="1"/>
  <c r="AD25" i="22" s="1"/>
  <c r="I25" i="31" s="1"/>
  <c r="V25" i="22"/>
  <c r="U25" i="22"/>
  <c r="T25" i="22"/>
  <c r="S25" i="22"/>
  <c r="R25" i="22"/>
  <c r="Q25" i="22"/>
  <c r="F25" i="22"/>
  <c r="D25" i="22"/>
  <c r="C25" i="22"/>
  <c r="V24" i="22"/>
  <c r="X24" i="22" s="1"/>
  <c r="AA24" i="22" s="1"/>
  <c r="AD24" i="22" s="1"/>
  <c r="I24" i="31" s="1"/>
  <c r="U24" i="22"/>
  <c r="T24" i="22"/>
  <c r="S24" i="22"/>
  <c r="R24" i="22"/>
  <c r="Q24" i="22"/>
  <c r="F24" i="22"/>
  <c r="D24" i="22"/>
  <c r="C24" i="22"/>
  <c r="AO27" i="21"/>
  <c r="AN27" i="21"/>
  <c r="AL27" i="21"/>
  <c r="AM27" i="21" s="1"/>
  <c r="AJ27" i="21"/>
  <c r="AI27" i="21"/>
  <c r="AH27" i="21"/>
  <c r="AG27" i="21"/>
  <c r="AE27" i="21"/>
  <c r="AD27" i="21"/>
  <c r="AB27" i="21"/>
  <c r="AC27" i="21" s="1"/>
  <c r="Z27" i="21"/>
  <c r="Y27" i="21"/>
  <c r="X27" i="21"/>
  <c r="W27" i="21"/>
  <c r="F27" i="21"/>
  <c r="D27" i="21"/>
  <c r="C27" i="21"/>
  <c r="AO26" i="21"/>
  <c r="AN26" i="21"/>
  <c r="AL26" i="21"/>
  <c r="AM26" i="21" s="1"/>
  <c r="AJ26" i="21"/>
  <c r="AI26" i="21"/>
  <c r="AH26" i="21"/>
  <c r="AG26" i="21"/>
  <c r="AE26" i="21"/>
  <c r="AD26" i="21"/>
  <c r="AB26" i="21"/>
  <c r="AC26" i="21" s="1"/>
  <c r="Z26" i="21"/>
  <c r="Y26" i="21"/>
  <c r="X26" i="21"/>
  <c r="W26" i="21"/>
  <c r="F26" i="21"/>
  <c r="D26" i="21"/>
  <c r="C26" i="21"/>
  <c r="AO25" i="21"/>
  <c r="AN25" i="21"/>
  <c r="AL25" i="21"/>
  <c r="AM25" i="21" s="1"/>
  <c r="AJ25" i="21"/>
  <c r="AI25" i="21"/>
  <c r="AH25" i="21"/>
  <c r="AG25" i="21"/>
  <c r="AE25" i="21"/>
  <c r="AD25" i="21"/>
  <c r="AB25" i="21"/>
  <c r="AC25" i="21" s="1"/>
  <c r="Z25" i="21"/>
  <c r="Y25" i="21"/>
  <c r="X25" i="21"/>
  <c r="W25" i="21"/>
  <c r="F25" i="21"/>
  <c r="D25" i="21"/>
  <c r="C25" i="21"/>
  <c r="AO24" i="21"/>
  <c r="AN24" i="21"/>
  <c r="AL24" i="21"/>
  <c r="AM24" i="21" s="1"/>
  <c r="AJ24" i="21"/>
  <c r="AI24" i="21"/>
  <c r="AH24" i="21"/>
  <c r="AG24" i="21"/>
  <c r="AE24" i="21"/>
  <c r="AD24" i="21"/>
  <c r="AB24" i="21"/>
  <c r="AC24" i="21" s="1"/>
  <c r="Z24" i="21"/>
  <c r="Y24" i="21"/>
  <c r="X24" i="21"/>
  <c r="W24" i="21"/>
  <c r="F24" i="21"/>
  <c r="D24" i="21"/>
  <c r="C24" i="21"/>
  <c r="G27" i="24"/>
  <c r="H27" i="24" s="1"/>
  <c r="I27" i="24" s="1"/>
  <c r="J27" i="24" s="1"/>
  <c r="N27" i="31" s="1"/>
  <c r="G26" i="24"/>
  <c r="H26" i="24" s="1"/>
  <c r="I26" i="24" s="1"/>
  <c r="J26" i="24" s="1"/>
  <c r="N26" i="31" s="1"/>
  <c r="G25" i="24"/>
  <c r="H25" i="24" s="1"/>
  <c r="I25" i="24" s="1"/>
  <c r="J25" i="24" s="1"/>
  <c r="N25" i="31" s="1"/>
  <c r="G24" i="24"/>
  <c r="H24" i="24" s="1"/>
  <c r="I24" i="24" s="1"/>
  <c r="J24" i="24" s="1"/>
  <c r="N24" i="31" s="1"/>
  <c r="AS6" i="21" l="1"/>
  <c r="AV6" i="21" s="1"/>
  <c r="AY6" i="21" s="1"/>
  <c r="G6" i="31" s="1"/>
  <c r="AF27" i="21"/>
  <c r="N26" i="29"/>
  <c r="O26" i="29" s="1"/>
  <c r="P26" i="29" s="1"/>
  <c r="K26" i="31" s="1"/>
  <c r="AA24" i="21"/>
  <c r="AK24" i="21"/>
  <c r="W27" i="22"/>
  <c r="Y27" i="22" s="1"/>
  <c r="AB27" i="22" s="1"/>
  <c r="AE27" i="22" s="1"/>
  <c r="J27" i="31" s="1"/>
  <c r="W25" i="22"/>
  <c r="Y25" i="22" s="1"/>
  <c r="AB25" i="22" s="1"/>
  <c r="AE25" i="22" s="1"/>
  <c r="J25" i="31" s="1"/>
  <c r="AA25" i="21"/>
  <c r="AP26" i="21"/>
  <c r="N27" i="29"/>
  <c r="Q27" i="29" s="1"/>
  <c r="R27" i="29" s="1"/>
  <c r="S27" i="29" s="1"/>
  <c r="L27" i="31" s="1"/>
  <c r="N25" i="29"/>
  <c r="N24" i="29"/>
  <c r="O24" i="29" s="1"/>
  <c r="P24" i="29" s="1"/>
  <c r="K24" i="31" s="1"/>
  <c r="W26" i="22"/>
  <c r="W24" i="22"/>
  <c r="Z24" i="22" s="1"/>
  <c r="AC24" i="22" s="1"/>
  <c r="H24" i="31" s="1"/>
  <c r="AA27" i="21"/>
  <c r="AQ27" i="21" s="1"/>
  <c r="AT27" i="21" s="1"/>
  <c r="AW27" i="21" s="1"/>
  <c r="E27" i="31" s="1"/>
  <c r="AA26" i="21"/>
  <c r="AK26" i="21"/>
  <c r="AR26" i="21" s="1"/>
  <c r="AF25" i="21"/>
  <c r="AP24" i="21"/>
  <c r="AF24" i="21"/>
  <c r="AQ24" i="21" s="1"/>
  <c r="AT24" i="21" s="1"/>
  <c r="AW24" i="21" s="1"/>
  <c r="E24" i="31" s="1"/>
  <c r="AK27" i="21"/>
  <c r="AP27" i="21"/>
  <c r="AK25" i="21"/>
  <c r="AP25" i="21"/>
  <c r="AF26" i="21"/>
  <c r="Z27" i="22"/>
  <c r="AC27" i="22" s="1"/>
  <c r="H27" i="31" s="1"/>
  <c r="D67" i="31"/>
  <c r="C67" i="31"/>
  <c r="B67" i="31"/>
  <c r="M67" i="29"/>
  <c r="L67" i="29"/>
  <c r="F67" i="29"/>
  <c r="D67" i="29"/>
  <c r="C67" i="29"/>
  <c r="V67" i="22"/>
  <c r="U67" i="22"/>
  <c r="T67" i="22"/>
  <c r="S67" i="22"/>
  <c r="R67" i="22"/>
  <c r="Q67" i="22"/>
  <c r="F67" i="22"/>
  <c r="D67" i="22"/>
  <c r="C67" i="22"/>
  <c r="AO67" i="21"/>
  <c r="AN67" i="21"/>
  <c r="AL67" i="21"/>
  <c r="AM67" i="21" s="1"/>
  <c r="AJ67" i="21"/>
  <c r="AI67" i="21"/>
  <c r="AH67" i="21"/>
  <c r="AG67" i="21"/>
  <c r="AE67" i="21"/>
  <c r="AD67" i="21"/>
  <c r="AB67" i="21"/>
  <c r="AC67" i="21" s="1"/>
  <c r="Z67" i="21"/>
  <c r="Y67" i="21"/>
  <c r="X67" i="21"/>
  <c r="W67" i="21"/>
  <c r="F67" i="21"/>
  <c r="D67" i="21"/>
  <c r="C67" i="21"/>
  <c r="G67" i="24"/>
  <c r="H67" i="24" s="1"/>
  <c r="I67" i="24" s="1"/>
  <c r="J67" i="24" s="1"/>
  <c r="N67" i="31" s="1"/>
  <c r="Q25" i="29" l="1"/>
  <c r="R25" i="29" s="1"/>
  <c r="S25" i="29" s="1"/>
  <c r="L25" i="31" s="1"/>
  <c r="T25" i="29"/>
  <c r="U25" i="29" s="1"/>
  <c r="O6" i="31"/>
  <c r="P6" i="31" s="1"/>
  <c r="Y24" i="22"/>
  <c r="AB24" i="22" s="1"/>
  <c r="AE24" i="22" s="1"/>
  <c r="J24" i="31" s="1"/>
  <c r="O25" i="29"/>
  <c r="P25" i="29" s="1"/>
  <c r="K25" i="31" s="1"/>
  <c r="AQ25" i="21"/>
  <c r="AT25" i="21" s="1"/>
  <c r="AW25" i="21" s="1"/>
  <c r="E25" i="31" s="1"/>
  <c r="Z25" i="22"/>
  <c r="AC25" i="22" s="1"/>
  <c r="H25" i="31" s="1"/>
  <c r="Q26" i="29"/>
  <c r="R26" i="29" s="1"/>
  <c r="S26" i="29" s="1"/>
  <c r="L26" i="31" s="1"/>
  <c r="AQ26" i="21"/>
  <c r="AT26" i="21" s="1"/>
  <c r="AW26" i="21" s="1"/>
  <c r="E26" i="31" s="1"/>
  <c r="AR24" i="21"/>
  <c r="AS24" i="21" s="1"/>
  <c r="AV24" i="21" s="1"/>
  <c r="AY24" i="21" s="1"/>
  <c r="G24" i="31" s="1"/>
  <c r="X67" i="22"/>
  <c r="AA67" i="22" s="1"/>
  <c r="AD67" i="22" s="1"/>
  <c r="I67" i="31" s="1"/>
  <c r="O27" i="29"/>
  <c r="P27" i="29" s="1"/>
  <c r="K27" i="31" s="1"/>
  <c r="T27" i="29"/>
  <c r="U27" i="29" s="1"/>
  <c r="V27" i="29" s="1"/>
  <c r="M27" i="31" s="1"/>
  <c r="Z26" i="22"/>
  <c r="AC26" i="22" s="1"/>
  <c r="H26" i="31" s="1"/>
  <c r="T26" i="29"/>
  <c r="U26" i="29" s="1"/>
  <c r="V26" i="29" s="1"/>
  <c r="M26" i="31" s="1"/>
  <c r="Y26" i="22"/>
  <c r="AB26" i="22" s="1"/>
  <c r="AE26" i="22" s="1"/>
  <c r="J26" i="31" s="1"/>
  <c r="Q24" i="29"/>
  <c r="R24" i="29" s="1"/>
  <c r="S24" i="29" s="1"/>
  <c r="L24" i="31" s="1"/>
  <c r="T24" i="29"/>
  <c r="U24" i="29" s="1"/>
  <c r="AU26" i="21"/>
  <c r="AX26" i="21" s="1"/>
  <c r="F26" i="31" s="1"/>
  <c r="AR25" i="21"/>
  <c r="AR27" i="21"/>
  <c r="V25" i="29"/>
  <c r="M25" i="31" s="1"/>
  <c r="N67" i="29"/>
  <c r="W67" i="22"/>
  <c r="AF67" i="21"/>
  <c r="AP67" i="21"/>
  <c r="AA67" i="21"/>
  <c r="AK67" i="21"/>
  <c r="D21" i="31"/>
  <c r="C21" i="31"/>
  <c r="B21" i="31"/>
  <c r="D20" i="31"/>
  <c r="C20" i="31"/>
  <c r="B20" i="31"/>
  <c r="D19" i="31"/>
  <c r="C19" i="31"/>
  <c r="B19" i="31"/>
  <c r="D18" i="31"/>
  <c r="C18" i="31"/>
  <c r="B18" i="31"/>
  <c r="M21" i="29"/>
  <c r="L21" i="29"/>
  <c r="F21" i="29"/>
  <c r="D21" i="29"/>
  <c r="C21" i="29"/>
  <c r="M20" i="29"/>
  <c r="L20" i="29"/>
  <c r="F20" i="29"/>
  <c r="D20" i="29"/>
  <c r="C20" i="29"/>
  <c r="M19" i="29"/>
  <c r="L19" i="29"/>
  <c r="F19" i="29"/>
  <c r="D19" i="29"/>
  <c r="C19" i="29"/>
  <c r="M18" i="29"/>
  <c r="L18" i="29"/>
  <c r="F18" i="29"/>
  <c r="D18" i="29"/>
  <c r="C18" i="29"/>
  <c r="V21" i="22"/>
  <c r="U21" i="22"/>
  <c r="T21" i="22"/>
  <c r="S21" i="22"/>
  <c r="R21" i="22"/>
  <c r="Q21" i="22"/>
  <c r="F21" i="22"/>
  <c r="D21" i="22"/>
  <c r="C21" i="22"/>
  <c r="V20" i="22"/>
  <c r="U20" i="22"/>
  <c r="T20" i="22"/>
  <c r="S20" i="22"/>
  <c r="R20" i="22"/>
  <c r="Q20" i="22"/>
  <c r="F20" i="22"/>
  <c r="D20" i="22"/>
  <c r="C20" i="22"/>
  <c r="V19" i="22"/>
  <c r="U19" i="22"/>
  <c r="T19" i="22"/>
  <c r="S19" i="22"/>
  <c r="R19" i="22"/>
  <c r="Q19" i="22"/>
  <c r="F19" i="22"/>
  <c r="D19" i="22"/>
  <c r="C19" i="22"/>
  <c r="V18" i="22"/>
  <c r="U18" i="22"/>
  <c r="T18" i="22"/>
  <c r="S18" i="22"/>
  <c r="R18" i="22"/>
  <c r="Q18" i="22"/>
  <c r="F18" i="22"/>
  <c r="D18" i="22"/>
  <c r="C18" i="22"/>
  <c r="AO21" i="21"/>
  <c r="AN21" i="21"/>
  <c r="AL21" i="21"/>
  <c r="AM21" i="21" s="1"/>
  <c r="AJ21" i="21"/>
  <c r="AI21" i="21"/>
  <c r="AH21" i="21"/>
  <c r="AG21" i="21"/>
  <c r="AE21" i="21"/>
  <c r="AD21" i="21"/>
  <c r="AB21" i="21"/>
  <c r="AC21" i="21" s="1"/>
  <c r="Z21" i="21"/>
  <c r="Y21" i="21"/>
  <c r="X21" i="21"/>
  <c r="W21" i="21"/>
  <c r="F21" i="21"/>
  <c r="D21" i="21"/>
  <c r="C21" i="21"/>
  <c r="AO20" i="21"/>
  <c r="AN20" i="21"/>
  <c r="AL20" i="21"/>
  <c r="AM20" i="21" s="1"/>
  <c r="AJ20" i="21"/>
  <c r="AI20" i="21"/>
  <c r="AH20" i="21"/>
  <c r="AG20" i="21"/>
  <c r="AE20" i="21"/>
  <c r="AD20" i="21"/>
  <c r="AB20" i="21"/>
  <c r="AC20" i="21" s="1"/>
  <c r="Z20" i="21"/>
  <c r="Y20" i="21"/>
  <c r="X20" i="21"/>
  <c r="W20" i="21"/>
  <c r="F20" i="21"/>
  <c r="D20" i="21"/>
  <c r="C20" i="21"/>
  <c r="AO19" i="21"/>
  <c r="AN19" i="21"/>
  <c r="AL19" i="21"/>
  <c r="AM19" i="21" s="1"/>
  <c r="AJ19" i="21"/>
  <c r="AI19" i="21"/>
  <c r="AH19" i="21"/>
  <c r="AG19" i="21"/>
  <c r="AE19" i="21"/>
  <c r="AD19" i="21"/>
  <c r="AB19" i="21"/>
  <c r="AC19" i="21" s="1"/>
  <c r="Z19" i="21"/>
  <c r="Y19" i="21"/>
  <c r="X19" i="21"/>
  <c r="W19" i="21"/>
  <c r="F19" i="21"/>
  <c r="D19" i="21"/>
  <c r="C19" i="21"/>
  <c r="AO18" i="21"/>
  <c r="AN18" i="21"/>
  <c r="AL18" i="21"/>
  <c r="AM18" i="21" s="1"/>
  <c r="AJ18" i="21"/>
  <c r="AI18" i="21"/>
  <c r="AH18" i="21"/>
  <c r="AG18" i="21"/>
  <c r="AE18" i="21"/>
  <c r="AD18" i="21"/>
  <c r="AB18" i="21"/>
  <c r="AC18" i="21" s="1"/>
  <c r="Z18" i="21"/>
  <c r="Y18" i="21"/>
  <c r="X18" i="21"/>
  <c r="W18" i="21"/>
  <c r="F18" i="21"/>
  <c r="D18" i="21"/>
  <c r="C18" i="21"/>
  <c r="G21" i="24"/>
  <c r="H21" i="24" s="1"/>
  <c r="I21" i="24" s="1"/>
  <c r="J21" i="24" s="1"/>
  <c r="N21" i="31" s="1"/>
  <c r="G20" i="24"/>
  <c r="H20" i="24" s="1"/>
  <c r="I20" i="24" s="1"/>
  <c r="J20" i="24" s="1"/>
  <c r="N20" i="31" s="1"/>
  <c r="G19" i="24"/>
  <c r="H19" i="24" s="1"/>
  <c r="I19" i="24" s="1"/>
  <c r="J19" i="24" s="1"/>
  <c r="N19" i="31" s="1"/>
  <c r="G18" i="24"/>
  <c r="H18" i="24" s="1"/>
  <c r="I18" i="24" s="1"/>
  <c r="J18" i="24" s="1"/>
  <c r="N18" i="31" s="1"/>
  <c r="D84" i="31"/>
  <c r="C84" i="31"/>
  <c r="B84" i="31"/>
  <c r="M84" i="29"/>
  <c r="L84" i="29"/>
  <c r="F84" i="29"/>
  <c r="D84" i="29"/>
  <c r="C84" i="29"/>
  <c r="V84" i="22"/>
  <c r="U84" i="22"/>
  <c r="T84" i="22"/>
  <c r="S84" i="22"/>
  <c r="R84" i="22"/>
  <c r="Q84" i="22"/>
  <c r="F84" i="22"/>
  <c r="D84" i="22"/>
  <c r="C84" i="22"/>
  <c r="AO84" i="21"/>
  <c r="AN84" i="21"/>
  <c r="AL84" i="21"/>
  <c r="AM84" i="21" s="1"/>
  <c r="AJ84" i="21"/>
  <c r="AI84" i="21"/>
  <c r="AH84" i="21"/>
  <c r="AG84" i="21"/>
  <c r="AE84" i="21"/>
  <c r="AD84" i="21"/>
  <c r="AB84" i="21"/>
  <c r="AC84" i="21" s="1"/>
  <c r="Z84" i="21"/>
  <c r="Y84" i="21"/>
  <c r="X84" i="21"/>
  <c r="W84" i="21"/>
  <c r="F84" i="21"/>
  <c r="D84" i="21"/>
  <c r="C84" i="21"/>
  <c r="G84" i="24"/>
  <c r="H84" i="24" s="1"/>
  <c r="I84" i="24" s="1"/>
  <c r="J84" i="24" s="1"/>
  <c r="N84" i="31" s="1"/>
  <c r="AS26" i="21" l="1"/>
  <c r="AV26" i="21" s="1"/>
  <c r="AY26" i="21" s="1"/>
  <c r="G26" i="31" s="1"/>
  <c r="AR67" i="21"/>
  <c r="AU24" i="21"/>
  <c r="AX24" i="21" s="1"/>
  <c r="F24" i="31" s="1"/>
  <c r="X21" i="22"/>
  <c r="AA21" i="22" s="1"/>
  <c r="AD21" i="22" s="1"/>
  <c r="I21" i="31" s="1"/>
  <c r="O24" i="31"/>
  <c r="P24" i="31" s="1"/>
  <c r="AP20" i="21"/>
  <c r="O26" i="31"/>
  <c r="P26" i="31" s="1"/>
  <c r="AQ67" i="21"/>
  <c r="AT67" i="21" s="1"/>
  <c r="AW67" i="21" s="1"/>
  <c r="E67" i="31" s="1"/>
  <c r="T67" i="29"/>
  <c r="U67" i="29" s="1"/>
  <c r="V67" i="29" s="1"/>
  <c r="M67" i="31" s="1"/>
  <c r="O67" i="29"/>
  <c r="P67" i="29" s="1"/>
  <c r="K67" i="31" s="1"/>
  <c r="Q67" i="29"/>
  <c r="R67" i="29" s="1"/>
  <c r="S67" i="29" s="1"/>
  <c r="L67" i="31" s="1"/>
  <c r="V24" i="29"/>
  <c r="M24" i="31" s="1"/>
  <c r="AS25" i="21"/>
  <c r="AV25" i="21" s="1"/>
  <c r="AU25" i="21"/>
  <c r="AX25" i="21" s="1"/>
  <c r="F25" i="31" s="1"/>
  <c r="AU27" i="21"/>
  <c r="AX27" i="21" s="1"/>
  <c r="F27" i="31" s="1"/>
  <c r="AS27" i="21"/>
  <c r="AV27" i="21" s="1"/>
  <c r="X84" i="22"/>
  <c r="AA84" i="22" s="1"/>
  <c r="AD84" i="22" s="1"/>
  <c r="I84" i="31" s="1"/>
  <c r="N84" i="29"/>
  <c r="O84" i="29" s="1"/>
  <c r="P84" i="29" s="1"/>
  <c r="K84" i="31" s="1"/>
  <c r="AP18" i="21"/>
  <c r="X18" i="22"/>
  <c r="AA18" i="22" s="1"/>
  <c r="AD18" i="22" s="1"/>
  <c r="I18" i="31" s="1"/>
  <c r="Y67" i="22"/>
  <c r="AB67" i="22" s="1"/>
  <c r="AE67" i="22" s="1"/>
  <c r="J67" i="31" s="1"/>
  <c r="X19" i="22"/>
  <c r="AA19" i="22" s="1"/>
  <c r="AD19" i="22" s="1"/>
  <c r="I19" i="31" s="1"/>
  <c r="Z67" i="22"/>
  <c r="AC67" i="22" s="1"/>
  <c r="H67" i="31" s="1"/>
  <c r="N18" i="29"/>
  <c r="O18" i="29" s="1"/>
  <c r="P18" i="29" s="1"/>
  <c r="K18" i="31" s="1"/>
  <c r="N21" i="29"/>
  <c r="O21" i="29" s="1"/>
  <c r="P21" i="29" s="1"/>
  <c r="K21" i="31" s="1"/>
  <c r="AF84" i="21"/>
  <c r="AU67" i="21"/>
  <c r="AX67" i="21" s="1"/>
  <c r="F67" i="31" s="1"/>
  <c r="AK84" i="21"/>
  <c r="N19" i="29"/>
  <c r="O19" i="29" s="1"/>
  <c r="P19" i="29" s="1"/>
  <c r="K19" i="31" s="1"/>
  <c r="W84" i="22"/>
  <c r="AF19" i="21"/>
  <c r="AA20" i="21"/>
  <c r="AF20" i="21"/>
  <c r="X20" i="22"/>
  <c r="AA20" i="22" s="1"/>
  <c r="AD20" i="22" s="1"/>
  <c r="I20" i="31" s="1"/>
  <c r="AF18" i="21"/>
  <c r="AF21" i="21"/>
  <c r="W20" i="22"/>
  <c r="Z20" i="22" s="1"/>
  <c r="AC20" i="22" s="1"/>
  <c r="H20" i="31" s="1"/>
  <c r="W21" i="22"/>
  <c r="W19" i="22"/>
  <c r="W18" i="22"/>
  <c r="N20" i="29"/>
  <c r="O20" i="29" s="1"/>
  <c r="P20" i="29" s="1"/>
  <c r="K20" i="31" s="1"/>
  <c r="AK19" i="21"/>
  <c r="AK21" i="21"/>
  <c r="AA19" i="21"/>
  <c r="AP19" i="21"/>
  <c r="AK20" i="21"/>
  <c r="AA21" i="21"/>
  <c r="AP21" i="21"/>
  <c r="AA18" i="21"/>
  <c r="AK18" i="21"/>
  <c r="AA84" i="21"/>
  <c r="AP84" i="21"/>
  <c r="AQ19" i="21" l="1"/>
  <c r="AT19" i="21" s="1"/>
  <c r="AW19" i="21" s="1"/>
  <c r="E19" i="31" s="1"/>
  <c r="AR84" i="21"/>
  <c r="AQ20" i="21"/>
  <c r="AT20" i="21" s="1"/>
  <c r="AW20" i="21" s="1"/>
  <c r="E20" i="31" s="1"/>
  <c r="AS67" i="21"/>
  <c r="AV67" i="21" s="1"/>
  <c r="AY67" i="21" s="1"/>
  <c r="G67" i="31" s="1"/>
  <c r="AR20" i="21"/>
  <c r="AU20" i="21" s="1"/>
  <c r="AX20" i="21" s="1"/>
  <c r="F20" i="31" s="1"/>
  <c r="Q21" i="29"/>
  <c r="R21" i="29" s="1"/>
  <c r="S21" i="29" s="1"/>
  <c r="L21" i="31" s="1"/>
  <c r="Q20" i="29"/>
  <c r="R20" i="29" s="1"/>
  <c r="S20" i="29" s="1"/>
  <c r="L20" i="31" s="1"/>
  <c r="Q18" i="29"/>
  <c r="R18" i="29" s="1"/>
  <c r="S18" i="29" s="1"/>
  <c r="L18" i="31" s="1"/>
  <c r="AQ18" i="21"/>
  <c r="AT18" i="21" s="1"/>
  <c r="AW18" i="21" s="1"/>
  <c r="E18" i="31" s="1"/>
  <c r="AQ21" i="21"/>
  <c r="AT21" i="21" s="1"/>
  <c r="AW21" i="21" s="1"/>
  <c r="E21" i="31" s="1"/>
  <c r="AY27" i="21"/>
  <c r="G27" i="31" s="1"/>
  <c r="O27" i="31"/>
  <c r="P27" i="31" s="1"/>
  <c r="AY25" i="21"/>
  <c r="G25" i="31" s="1"/>
  <c r="O25" i="31"/>
  <c r="P25" i="31" s="1"/>
  <c r="AQ84" i="21"/>
  <c r="AT84" i="21" s="1"/>
  <c r="AW84" i="21" s="1"/>
  <c r="E84" i="31" s="1"/>
  <c r="Q84" i="29"/>
  <c r="R84" i="29" s="1"/>
  <c r="S84" i="29" s="1"/>
  <c r="L84" i="31" s="1"/>
  <c r="Y21" i="22"/>
  <c r="AB21" i="22" s="1"/>
  <c r="AE21" i="22" s="1"/>
  <c r="J21" i="31" s="1"/>
  <c r="AR18" i="21"/>
  <c r="AU18" i="21" s="1"/>
  <c r="AX18" i="21" s="1"/>
  <c r="F18" i="31" s="1"/>
  <c r="AR21" i="21"/>
  <c r="AU21" i="21" s="1"/>
  <c r="AX21" i="21" s="1"/>
  <c r="F21" i="31" s="1"/>
  <c r="Z84" i="22"/>
  <c r="AC84" i="22" s="1"/>
  <c r="H84" i="31" s="1"/>
  <c r="T21" i="29"/>
  <c r="U21" i="29" s="1"/>
  <c r="V21" i="29" s="1"/>
  <c r="M21" i="31" s="1"/>
  <c r="Q19" i="29"/>
  <c r="R19" i="29" s="1"/>
  <c r="S19" i="29" s="1"/>
  <c r="L19" i="31" s="1"/>
  <c r="T20" i="29"/>
  <c r="U20" i="29" s="1"/>
  <c r="V20" i="29" s="1"/>
  <c r="M20" i="31" s="1"/>
  <c r="Y20" i="22"/>
  <c r="AB20" i="22" s="1"/>
  <c r="AE20" i="22" s="1"/>
  <c r="J20" i="31" s="1"/>
  <c r="T84" i="29"/>
  <c r="U84" i="29" s="1"/>
  <c r="V84" i="29" s="1"/>
  <c r="M84" i="31" s="1"/>
  <c r="Y84" i="22"/>
  <c r="AB84" i="22" s="1"/>
  <c r="AE84" i="22" s="1"/>
  <c r="J84" i="31" s="1"/>
  <c r="Z21" i="22"/>
  <c r="AC21" i="22" s="1"/>
  <c r="H21" i="31" s="1"/>
  <c r="T19" i="29"/>
  <c r="U19" i="29" s="1"/>
  <c r="V19" i="29" s="1"/>
  <c r="M19" i="31" s="1"/>
  <c r="Z19" i="22"/>
  <c r="AC19" i="22" s="1"/>
  <c r="H19" i="31" s="1"/>
  <c r="Y19" i="22"/>
  <c r="AB19" i="22" s="1"/>
  <c r="AE19" i="22" s="1"/>
  <c r="J19" i="31" s="1"/>
  <c r="Y18" i="22"/>
  <c r="AB18" i="22" s="1"/>
  <c r="AE18" i="22" s="1"/>
  <c r="J18" i="31" s="1"/>
  <c r="T18" i="29"/>
  <c r="U18" i="29" s="1"/>
  <c r="V18" i="29" s="1"/>
  <c r="M18" i="31" s="1"/>
  <c r="Z18" i="22"/>
  <c r="AC18" i="22" s="1"/>
  <c r="H18" i="31" s="1"/>
  <c r="AR19" i="21"/>
  <c r="AU84" i="21"/>
  <c r="AX84" i="21" s="1"/>
  <c r="F84" i="31" s="1"/>
  <c r="AS20" i="21" l="1"/>
  <c r="AV20" i="21" s="1"/>
  <c r="AY20" i="21" s="1"/>
  <c r="G20" i="31" s="1"/>
  <c r="O67" i="31"/>
  <c r="P67" i="31" s="1"/>
  <c r="AS18" i="21"/>
  <c r="AV18" i="21" s="1"/>
  <c r="AY18" i="21" s="1"/>
  <c r="G18" i="31" s="1"/>
  <c r="AS84" i="21"/>
  <c r="AV84" i="21" s="1"/>
  <c r="O84" i="31" s="1"/>
  <c r="P84" i="31" s="1"/>
  <c r="AS21" i="21"/>
  <c r="AV21" i="21" s="1"/>
  <c r="AY21" i="21" s="1"/>
  <c r="G21" i="31" s="1"/>
  <c r="AS19" i="21"/>
  <c r="AV19" i="21" s="1"/>
  <c r="AU19" i="21"/>
  <c r="AX19" i="21" s="1"/>
  <c r="F19" i="31" s="1"/>
  <c r="O20" i="31"/>
  <c r="P20" i="31" s="1"/>
  <c r="AY84" i="21" l="1"/>
  <c r="G84" i="31" s="1"/>
  <c r="O21" i="31"/>
  <c r="P21" i="31" s="1"/>
  <c r="O18" i="31"/>
  <c r="P18" i="31" s="1"/>
  <c r="AY19" i="21"/>
  <c r="G19" i="31" s="1"/>
  <c r="O19" i="31"/>
  <c r="P19" i="31" s="1"/>
  <c r="D86" i="31" l="1"/>
  <c r="C86" i="31"/>
  <c r="B86" i="31"/>
  <c r="D85" i="31"/>
  <c r="C85" i="31"/>
  <c r="B85" i="31"/>
  <c r="D83" i="31"/>
  <c r="C83" i="31"/>
  <c r="B83" i="31"/>
  <c r="M86" i="29"/>
  <c r="L86" i="29"/>
  <c r="F86" i="29"/>
  <c r="D86" i="29"/>
  <c r="C86" i="29"/>
  <c r="M85" i="29"/>
  <c r="L85" i="29"/>
  <c r="F85" i="29"/>
  <c r="D85" i="29"/>
  <c r="C85" i="29"/>
  <c r="M83" i="29"/>
  <c r="L83" i="29"/>
  <c r="F83" i="29"/>
  <c r="D83" i="29"/>
  <c r="C83" i="29"/>
  <c r="V86" i="22"/>
  <c r="U86" i="22"/>
  <c r="T86" i="22"/>
  <c r="S86" i="22"/>
  <c r="R86" i="22"/>
  <c r="Q86" i="22"/>
  <c r="F86" i="22"/>
  <c r="D86" i="22"/>
  <c r="C86" i="22"/>
  <c r="V85" i="22"/>
  <c r="U85" i="22"/>
  <c r="T85" i="22"/>
  <c r="S85" i="22"/>
  <c r="R85" i="22"/>
  <c r="Q85" i="22"/>
  <c r="F85" i="22"/>
  <c r="D85" i="22"/>
  <c r="C85" i="22"/>
  <c r="V83" i="22"/>
  <c r="U83" i="22"/>
  <c r="T83" i="22"/>
  <c r="S83" i="22"/>
  <c r="R83" i="22"/>
  <c r="Q83" i="22"/>
  <c r="F83" i="22"/>
  <c r="D83" i="22"/>
  <c r="C83" i="22"/>
  <c r="AO86" i="21"/>
  <c r="AN86" i="21"/>
  <c r="AL86" i="21"/>
  <c r="AM86" i="21" s="1"/>
  <c r="AJ86" i="21"/>
  <c r="AI86" i="21"/>
  <c r="AH86" i="21"/>
  <c r="AG86" i="21"/>
  <c r="AE86" i="21"/>
  <c r="AD86" i="21"/>
  <c r="AB86" i="21"/>
  <c r="AC86" i="21" s="1"/>
  <c r="Z86" i="21"/>
  <c r="Y86" i="21"/>
  <c r="X86" i="21"/>
  <c r="W86" i="21"/>
  <c r="F86" i="21"/>
  <c r="D86" i="21"/>
  <c r="C86" i="21"/>
  <c r="AO85" i="21"/>
  <c r="AN85" i="21"/>
  <c r="AL85" i="21"/>
  <c r="AM85" i="21" s="1"/>
  <c r="AJ85" i="21"/>
  <c r="AI85" i="21"/>
  <c r="AH85" i="21"/>
  <c r="AG85" i="21"/>
  <c r="AE85" i="21"/>
  <c r="AD85" i="21"/>
  <c r="AB85" i="21"/>
  <c r="AC85" i="21" s="1"/>
  <c r="Z85" i="21"/>
  <c r="Y85" i="21"/>
  <c r="X85" i="21"/>
  <c r="W85" i="21"/>
  <c r="F85" i="21"/>
  <c r="D85" i="21"/>
  <c r="C85" i="21"/>
  <c r="AO83" i="21"/>
  <c r="AN83" i="21"/>
  <c r="AL83" i="21"/>
  <c r="AM83" i="21" s="1"/>
  <c r="AJ83" i="21"/>
  <c r="AI83" i="21"/>
  <c r="AH83" i="21"/>
  <c r="AG83" i="21"/>
  <c r="AE83" i="21"/>
  <c r="AD83" i="21"/>
  <c r="AB83" i="21"/>
  <c r="AC83" i="21" s="1"/>
  <c r="Z83" i="21"/>
  <c r="Y83" i="21"/>
  <c r="X83" i="21"/>
  <c r="W83" i="21"/>
  <c r="F83" i="21"/>
  <c r="D83" i="21"/>
  <c r="C83" i="21"/>
  <c r="G86" i="24"/>
  <c r="H86" i="24" s="1"/>
  <c r="I86" i="24" s="1"/>
  <c r="J86" i="24" s="1"/>
  <c r="N86" i="31" s="1"/>
  <c r="G85" i="24"/>
  <c r="H85" i="24" s="1"/>
  <c r="I85" i="24" s="1"/>
  <c r="J85" i="24" s="1"/>
  <c r="N85" i="31" s="1"/>
  <c r="G83" i="24"/>
  <c r="H83" i="24" s="1"/>
  <c r="I83" i="24" s="1"/>
  <c r="J83" i="24" s="1"/>
  <c r="N83" i="31" s="1"/>
  <c r="AF86" i="21" l="1"/>
  <c r="N86" i="29"/>
  <c r="O86" i="29" s="1"/>
  <c r="P86" i="29" s="1"/>
  <c r="K86" i="31" s="1"/>
  <c r="X86" i="22"/>
  <c r="AA86" i="22" s="1"/>
  <c r="AD86" i="22" s="1"/>
  <c r="I86" i="31" s="1"/>
  <c r="X83" i="22"/>
  <c r="AA83" i="22" s="1"/>
  <c r="AD83" i="22" s="1"/>
  <c r="I83" i="31" s="1"/>
  <c r="AF85" i="21"/>
  <c r="AK86" i="21"/>
  <c r="AF83" i="21"/>
  <c r="W83" i="22"/>
  <c r="Y83" i="22" s="1"/>
  <c r="AB83" i="22" s="1"/>
  <c r="AE83" i="22" s="1"/>
  <c r="J83" i="31" s="1"/>
  <c r="N83" i="29"/>
  <c r="O83" i="29" s="1"/>
  <c r="P83" i="29" s="1"/>
  <c r="K83" i="31" s="1"/>
  <c r="AA86" i="21"/>
  <c r="AP86" i="21"/>
  <c r="AK85" i="21"/>
  <c r="AA85" i="21"/>
  <c r="AQ85" i="21" s="1"/>
  <c r="AT85" i="21" s="1"/>
  <c r="AW85" i="21" s="1"/>
  <c r="E85" i="31" s="1"/>
  <c r="AP85" i="21"/>
  <c r="W86" i="22"/>
  <c r="X85" i="22"/>
  <c r="AA85" i="22" s="1"/>
  <c r="AD85" i="22" s="1"/>
  <c r="I85" i="31" s="1"/>
  <c r="W85" i="22"/>
  <c r="N85" i="29"/>
  <c r="O85" i="29" s="1"/>
  <c r="P85" i="29" s="1"/>
  <c r="K85" i="31" s="1"/>
  <c r="AK83" i="21"/>
  <c r="AA83" i="21"/>
  <c r="AP83" i="21"/>
  <c r="AQ86" i="21" l="1"/>
  <c r="AT86" i="21" s="1"/>
  <c r="AW86" i="21" s="1"/>
  <c r="E86" i="31" s="1"/>
  <c r="AQ83" i="21"/>
  <c r="AT83" i="21" s="1"/>
  <c r="AW83" i="21" s="1"/>
  <c r="E83" i="31" s="1"/>
  <c r="Y86" i="22"/>
  <c r="AB86" i="22" s="1"/>
  <c r="AE86" i="22" s="1"/>
  <c r="J86" i="31" s="1"/>
  <c r="T86" i="29"/>
  <c r="U86" i="29" s="1"/>
  <c r="V86" i="29" s="1"/>
  <c r="M86" i="31" s="1"/>
  <c r="AR85" i="21"/>
  <c r="AU85" i="21" s="1"/>
  <c r="AX85" i="21" s="1"/>
  <c r="F85" i="31" s="1"/>
  <c r="AR86" i="21"/>
  <c r="Z86" i="22"/>
  <c r="AC86" i="22" s="1"/>
  <c r="H86" i="31" s="1"/>
  <c r="Q85" i="29"/>
  <c r="R85" i="29" s="1"/>
  <c r="S85" i="29" s="1"/>
  <c r="L85" i="31" s="1"/>
  <c r="Z85" i="22"/>
  <c r="AC85" i="22" s="1"/>
  <c r="H85" i="31" s="1"/>
  <c r="Q83" i="29"/>
  <c r="R83" i="29" s="1"/>
  <c r="S83" i="29" s="1"/>
  <c r="L83" i="31" s="1"/>
  <c r="Q86" i="29"/>
  <c r="R86" i="29" s="1"/>
  <c r="S86" i="29" s="1"/>
  <c r="L86" i="31" s="1"/>
  <c r="T83" i="29"/>
  <c r="U83" i="29" s="1"/>
  <c r="V83" i="29" s="1"/>
  <c r="M83" i="31" s="1"/>
  <c r="Z83" i="22"/>
  <c r="AC83" i="22" s="1"/>
  <c r="H83" i="31" s="1"/>
  <c r="Y85" i="22"/>
  <c r="AB85" i="22" s="1"/>
  <c r="AE85" i="22" s="1"/>
  <c r="J85" i="31" s="1"/>
  <c r="T85" i="29"/>
  <c r="U85" i="29" s="1"/>
  <c r="V85" i="29" s="1"/>
  <c r="M85" i="31" s="1"/>
  <c r="AR83" i="21"/>
  <c r="AS86" i="21" l="1"/>
  <c r="AV86" i="21" s="1"/>
  <c r="AY86" i="21" s="1"/>
  <c r="G86" i="31" s="1"/>
  <c r="AS85" i="21"/>
  <c r="AV85" i="21" s="1"/>
  <c r="AY85" i="21" s="1"/>
  <c r="G85" i="31" s="1"/>
  <c r="AU86" i="21"/>
  <c r="AX86" i="21" s="1"/>
  <c r="F86" i="31" s="1"/>
  <c r="AS83" i="21"/>
  <c r="AV83" i="21" s="1"/>
  <c r="AU83" i="21"/>
  <c r="AX83" i="21" s="1"/>
  <c r="F83" i="31" s="1"/>
  <c r="O86" i="31" l="1"/>
  <c r="P86" i="31" s="1"/>
  <c r="O85" i="31"/>
  <c r="P85" i="31" s="1"/>
  <c r="AY83" i="21"/>
  <c r="G83" i="31" s="1"/>
  <c r="O83" i="31"/>
  <c r="P83" i="31" s="1"/>
  <c r="F58" i="21" l="1"/>
  <c r="V57" i="22" l="1"/>
  <c r="F66" i="22" l="1"/>
  <c r="D66" i="31"/>
  <c r="C66" i="31"/>
  <c r="B66" i="31"/>
  <c r="M66" i="29"/>
  <c r="L66" i="29"/>
  <c r="F66" i="29"/>
  <c r="D66" i="29"/>
  <c r="C66" i="29"/>
  <c r="V66" i="22"/>
  <c r="U66" i="22"/>
  <c r="T66" i="22"/>
  <c r="S66" i="22"/>
  <c r="R66" i="22"/>
  <c r="Q66" i="22"/>
  <c r="D66" i="22"/>
  <c r="C66" i="22"/>
  <c r="AO66" i="21"/>
  <c r="AN66" i="21"/>
  <c r="AL66" i="21"/>
  <c r="AM66" i="21" s="1"/>
  <c r="AJ66" i="21"/>
  <c r="AI66" i="21"/>
  <c r="AH66" i="21"/>
  <c r="AG66" i="21"/>
  <c r="AE66" i="21"/>
  <c r="AD66" i="21"/>
  <c r="AB66" i="21"/>
  <c r="AC66" i="21" s="1"/>
  <c r="Z66" i="21"/>
  <c r="Y66" i="21"/>
  <c r="X66" i="21"/>
  <c r="W66" i="21"/>
  <c r="F66" i="21"/>
  <c r="D66" i="21"/>
  <c r="C66" i="21"/>
  <c r="G66" i="24"/>
  <c r="H66" i="24" s="1"/>
  <c r="I66" i="24" s="1"/>
  <c r="J66" i="24" s="1"/>
  <c r="N66" i="31" s="1"/>
  <c r="AP66" i="21" l="1"/>
  <c r="X66" i="22"/>
  <c r="AA66" i="22" s="1"/>
  <c r="AD66" i="22" s="1"/>
  <c r="I66" i="31" s="1"/>
  <c r="N66" i="29"/>
  <c r="O66" i="29" s="1"/>
  <c r="P66" i="29" s="1"/>
  <c r="K66" i="31" s="1"/>
  <c r="W66" i="22"/>
  <c r="AA66" i="21"/>
  <c r="AF66" i="21"/>
  <c r="AK66" i="21"/>
  <c r="D88" i="29"/>
  <c r="AR66" i="21" l="1"/>
  <c r="AU66" i="21" s="1"/>
  <c r="AX66" i="21" s="1"/>
  <c r="F66" i="31" s="1"/>
  <c r="AQ66" i="21"/>
  <c r="AT66" i="21" s="1"/>
  <c r="AW66" i="21" s="1"/>
  <c r="E66" i="31" s="1"/>
  <c r="Q66" i="29"/>
  <c r="R66" i="29" s="1"/>
  <c r="S66" i="29" s="1"/>
  <c r="L66" i="31" s="1"/>
  <c r="Z66" i="22"/>
  <c r="AC66" i="22" s="1"/>
  <c r="H66" i="31" s="1"/>
  <c r="T66" i="29"/>
  <c r="U66" i="29" s="1"/>
  <c r="V66" i="29" s="1"/>
  <c r="M66" i="31" s="1"/>
  <c r="Y66" i="22"/>
  <c r="AB66" i="22" s="1"/>
  <c r="AE66" i="22" s="1"/>
  <c r="J66" i="31" s="1"/>
  <c r="AS66" i="21"/>
  <c r="AV66" i="21" s="1"/>
  <c r="AY66" i="21" s="1"/>
  <c r="G66" i="31" s="1"/>
  <c r="D4" i="31"/>
  <c r="C4" i="31"/>
  <c r="B4" i="31"/>
  <c r="M4" i="29"/>
  <c r="L4" i="29"/>
  <c r="F4" i="29"/>
  <c r="D4" i="29"/>
  <c r="C4" i="29"/>
  <c r="F4" i="22"/>
  <c r="V4" i="22"/>
  <c r="U4" i="22"/>
  <c r="T4" i="22"/>
  <c r="S4" i="22"/>
  <c r="R4" i="22"/>
  <c r="Q4" i="22"/>
  <c r="D4" i="22"/>
  <c r="C4" i="22"/>
  <c r="AO4" i="21"/>
  <c r="AN4" i="21"/>
  <c r="AL4" i="21"/>
  <c r="AM4" i="21" s="1"/>
  <c r="AJ4" i="21"/>
  <c r="AI4" i="21"/>
  <c r="AH4" i="21"/>
  <c r="AG4" i="21"/>
  <c r="AE4" i="21"/>
  <c r="AD4" i="21"/>
  <c r="AB4" i="21"/>
  <c r="AC4" i="21" s="1"/>
  <c r="Z4" i="21"/>
  <c r="Y4" i="21"/>
  <c r="X4" i="21"/>
  <c r="W4" i="21"/>
  <c r="F4" i="21"/>
  <c r="D4" i="21"/>
  <c r="C4" i="21"/>
  <c r="G4" i="24"/>
  <c r="H4" i="24" s="1"/>
  <c r="I4" i="24" s="1"/>
  <c r="J4" i="24" s="1"/>
  <c r="N4" i="31" s="1"/>
  <c r="W4" i="22" l="1"/>
  <c r="AF4" i="21"/>
  <c r="O66" i="31"/>
  <c r="P66" i="31" s="1"/>
  <c r="X4" i="22"/>
  <c r="AA4" i="22" s="1"/>
  <c r="AD4" i="22" s="1"/>
  <c r="I4" i="31" s="1"/>
  <c r="AK4" i="21"/>
  <c r="AA4" i="21"/>
  <c r="AQ4" i="21" s="1"/>
  <c r="AP4" i="21"/>
  <c r="N4" i="29"/>
  <c r="Q4" i="29" s="1"/>
  <c r="R4" i="29" s="1"/>
  <c r="S4" i="29" s="1"/>
  <c r="L4" i="31" s="1"/>
  <c r="Z4" i="22"/>
  <c r="AC4" i="22" s="1"/>
  <c r="H4" i="31" s="1"/>
  <c r="D57" i="22"/>
  <c r="Y4" i="22" l="1"/>
  <c r="AB4" i="22" s="1"/>
  <c r="AE4" i="22" s="1"/>
  <c r="J4" i="31" s="1"/>
  <c r="AR4" i="21"/>
  <c r="AU4" i="21" s="1"/>
  <c r="AX4" i="21" s="1"/>
  <c r="F4" i="31" s="1"/>
  <c r="AT4" i="21"/>
  <c r="AW4" i="21" s="1"/>
  <c r="E4" i="31" s="1"/>
  <c r="O4" i="29"/>
  <c r="P4" i="29" s="1"/>
  <c r="K4" i="31" s="1"/>
  <c r="T4" i="29"/>
  <c r="U4" i="29" s="1"/>
  <c r="V4" i="29" s="1"/>
  <c r="M4" i="31" s="1"/>
  <c r="AS4" i="21" l="1"/>
  <c r="AV4" i="21" s="1"/>
  <c r="AY4" i="21" s="1"/>
  <c r="G4" i="31" s="1"/>
  <c r="O4" i="31" l="1"/>
  <c r="P4" i="31" s="1"/>
  <c r="D69" i="31"/>
  <c r="C69" i="31"/>
  <c r="B69" i="31"/>
  <c r="M69" i="29"/>
  <c r="L69" i="29"/>
  <c r="F69" i="29"/>
  <c r="D69" i="29"/>
  <c r="C69" i="29"/>
  <c r="V69" i="22"/>
  <c r="U69" i="22"/>
  <c r="T69" i="22"/>
  <c r="S69" i="22"/>
  <c r="R69" i="22"/>
  <c r="Q69" i="22"/>
  <c r="F69" i="22"/>
  <c r="D69" i="22"/>
  <c r="C69" i="22"/>
  <c r="AO69" i="21"/>
  <c r="AN69" i="21"/>
  <c r="AL69" i="21"/>
  <c r="AM69" i="21" s="1"/>
  <c r="AJ69" i="21"/>
  <c r="AI69" i="21"/>
  <c r="AH69" i="21"/>
  <c r="AG69" i="21"/>
  <c r="AE69" i="21"/>
  <c r="AD69" i="21"/>
  <c r="AB69" i="21"/>
  <c r="AC69" i="21" s="1"/>
  <c r="Z69" i="21"/>
  <c r="Y69" i="21"/>
  <c r="X69" i="21"/>
  <c r="W69" i="21"/>
  <c r="F69" i="21"/>
  <c r="D69" i="21"/>
  <c r="C69" i="21"/>
  <c r="G69" i="24"/>
  <c r="H69" i="24" s="1"/>
  <c r="I69" i="24" s="1"/>
  <c r="J69" i="24" s="1"/>
  <c r="N69" i="31" s="1"/>
  <c r="B101" i="31"/>
  <c r="B102" i="31"/>
  <c r="X69" i="22" l="1"/>
  <c r="AA69" i="22" s="1"/>
  <c r="AD69" i="22" s="1"/>
  <c r="I69" i="31" s="1"/>
  <c r="AF69" i="21"/>
  <c r="AA69" i="21"/>
  <c r="N69" i="29"/>
  <c r="O69" i="29" s="1"/>
  <c r="P69" i="29" s="1"/>
  <c r="K69" i="31" s="1"/>
  <c r="AP69" i="21"/>
  <c r="AK69" i="21"/>
  <c r="W69" i="22"/>
  <c r="D11" i="31"/>
  <c r="C11" i="31"/>
  <c r="B11" i="31"/>
  <c r="M11" i="29"/>
  <c r="L11" i="29"/>
  <c r="F11" i="29"/>
  <c r="D11" i="29"/>
  <c r="C11" i="29"/>
  <c r="V11" i="22"/>
  <c r="U11" i="22"/>
  <c r="T11" i="22"/>
  <c r="S11" i="22"/>
  <c r="R11" i="22"/>
  <c r="Q11" i="22"/>
  <c r="F11" i="22"/>
  <c r="D11" i="22"/>
  <c r="C11" i="22"/>
  <c r="AO11" i="21"/>
  <c r="AN11" i="21"/>
  <c r="AL11" i="21"/>
  <c r="AM11" i="21" s="1"/>
  <c r="AJ11" i="21"/>
  <c r="AI11" i="21"/>
  <c r="AH11" i="21"/>
  <c r="AG11" i="21"/>
  <c r="AE11" i="21"/>
  <c r="AD11" i="21"/>
  <c r="AB11" i="21"/>
  <c r="AC11" i="21" s="1"/>
  <c r="Z11" i="21"/>
  <c r="Y11" i="21"/>
  <c r="X11" i="21"/>
  <c r="W11" i="21"/>
  <c r="F11" i="21"/>
  <c r="D11" i="21"/>
  <c r="C11" i="21"/>
  <c r="G11" i="24"/>
  <c r="H11" i="24" s="1"/>
  <c r="I11" i="24" s="1"/>
  <c r="J11" i="24" s="1"/>
  <c r="N11" i="31" s="1"/>
  <c r="AQ69" i="21" l="1"/>
  <c r="AT69" i="21" s="1"/>
  <c r="AW69" i="21" s="1"/>
  <c r="E69" i="31" s="1"/>
  <c r="Q69" i="29"/>
  <c r="R69" i="29" s="1"/>
  <c r="S69" i="29" s="1"/>
  <c r="L69" i="31" s="1"/>
  <c r="AR69" i="21"/>
  <c r="AU69" i="21" s="1"/>
  <c r="AX69" i="21" s="1"/>
  <c r="F69" i="31" s="1"/>
  <c r="T69" i="29"/>
  <c r="U69" i="29" s="1"/>
  <c r="V69" i="29" s="1"/>
  <c r="M69" i="31" s="1"/>
  <c r="N11" i="29"/>
  <c r="O11" i="29" s="1"/>
  <c r="P11" i="29" s="1"/>
  <c r="K11" i="31" s="1"/>
  <c r="Z69" i="22"/>
  <c r="AC69" i="22" s="1"/>
  <c r="H69" i="31" s="1"/>
  <c r="Y69" i="22"/>
  <c r="AB69" i="22" s="1"/>
  <c r="AE69" i="22" s="1"/>
  <c r="J69" i="31" s="1"/>
  <c r="AP11" i="21"/>
  <c r="X11" i="22"/>
  <c r="AA11" i="22" s="1"/>
  <c r="AD11" i="22" s="1"/>
  <c r="I11" i="31" s="1"/>
  <c r="AA11" i="21"/>
  <c r="AF11" i="21"/>
  <c r="W11" i="22"/>
  <c r="Z11" i="22" s="1"/>
  <c r="AC11" i="22" s="1"/>
  <c r="H11" i="31" s="1"/>
  <c r="AK11" i="21"/>
  <c r="B116" i="31"/>
  <c r="B115" i="31"/>
  <c r="B29" i="31"/>
  <c r="B32" i="31"/>
  <c r="AR11" i="21" l="1"/>
  <c r="AU11" i="21" s="1"/>
  <c r="AX11" i="21" s="1"/>
  <c r="F11" i="31" s="1"/>
  <c r="AS69" i="21"/>
  <c r="AV69" i="21" s="1"/>
  <c r="AY69" i="21" s="1"/>
  <c r="G69" i="31" s="1"/>
  <c r="AQ11" i="21"/>
  <c r="AT11" i="21" s="1"/>
  <c r="AW11" i="21" s="1"/>
  <c r="E11" i="31" s="1"/>
  <c r="T11" i="29"/>
  <c r="U11" i="29" s="1"/>
  <c r="V11" i="29" s="1"/>
  <c r="M11" i="31" s="1"/>
  <c r="Y11" i="22"/>
  <c r="AB11" i="22" s="1"/>
  <c r="AE11" i="22" s="1"/>
  <c r="J11" i="31" s="1"/>
  <c r="Q11" i="29"/>
  <c r="R11" i="29" s="1"/>
  <c r="S11" i="29" s="1"/>
  <c r="L11" i="31" s="1"/>
  <c r="C3" i="21"/>
  <c r="C7" i="21"/>
  <c r="C8" i="21"/>
  <c r="C9" i="21"/>
  <c r="C10" i="21"/>
  <c r="C12" i="21"/>
  <c r="C13" i="21"/>
  <c r="C16" i="21"/>
  <c r="C17" i="21"/>
  <c r="C22" i="21"/>
  <c r="C23" i="21"/>
  <c r="C28" i="21"/>
  <c r="C29" i="21"/>
  <c r="C30" i="21"/>
  <c r="C31" i="21"/>
  <c r="C32" i="21"/>
  <c r="C33" i="21"/>
  <c r="C34" i="21"/>
  <c r="C35" i="21"/>
  <c r="C36" i="21"/>
  <c r="C37" i="21"/>
  <c r="C38" i="21"/>
  <c r="C39" i="21"/>
  <c r="C52" i="21"/>
  <c r="C53" i="21"/>
  <c r="C54" i="21"/>
  <c r="C55" i="21"/>
  <c r="C56" i="21"/>
  <c r="C57" i="21"/>
  <c r="C58" i="21"/>
  <c r="C59" i="21"/>
  <c r="C60" i="21"/>
  <c r="C61" i="21"/>
  <c r="C62" i="21"/>
  <c r="C63" i="21"/>
  <c r="C64" i="21"/>
  <c r="C65" i="21"/>
  <c r="C68" i="21"/>
  <c r="C70" i="21"/>
  <c r="C75" i="21"/>
  <c r="C78" i="21"/>
  <c r="C79" i="21"/>
  <c r="C80" i="21"/>
  <c r="C81" i="21"/>
  <c r="C82" i="21"/>
  <c r="C87" i="21"/>
  <c r="C88" i="21"/>
  <c r="C89" i="21"/>
  <c r="C90" i="21"/>
  <c r="C91" i="21"/>
  <c r="C92" i="21"/>
  <c r="C95" i="21"/>
  <c r="C97" i="21"/>
  <c r="C98" i="21"/>
  <c r="C99" i="21"/>
  <c r="C100" i="21"/>
  <c r="C101" i="21"/>
  <c r="C102" i="21"/>
  <c r="C105" i="21"/>
  <c r="C106" i="21"/>
  <c r="C107" i="21"/>
  <c r="C108" i="21"/>
  <c r="C109" i="21"/>
  <c r="C110" i="21"/>
  <c r="C111" i="21"/>
  <c r="C112" i="21"/>
  <c r="C113" i="21"/>
  <c r="C114" i="21"/>
  <c r="C115" i="21"/>
  <c r="C116" i="21"/>
  <c r="C117" i="21"/>
  <c r="C118" i="21"/>
  <c r="C122" i="21"/>
  <c r="C123" i="21"/>
  <c r="C124" i="21"/>
  <c r="C125" i="21"/>
  <c r="C126" i="21"/>
  <c r="C127" i="21"/>
  <c r="O69" i="31" l="1"/>
  <c r="P69" i="31" s="1"/>
  <c r="AS11" i="21"/>
  <c r="AV11" i="21" s="1"/>
  <c r="AY11" i="21" s="1"/>
  <c r="G11" i="31" s="1"/>
  <c r="D99" i="31"/>
  <c r="C99" i="31"/>
  <c r="B99" i="31"/>
  <c r="D98" i="31"/>
  <c r="C98" i="31"/>
  <c r="B98" i="31"/>
  <c r="M99" i="29"/>
  <c r="L99" i="29"/>
  <c r="F99" i="29"/>
  <c r="D99" i="29"/>
  <c r="C99" i="29"/>
  <c r="M98" i="29"/>
  <c r="L98" i="29"/>
  <c r="F98" i="29"/>
  <c r="D98" i="29"/>
  <c r="C98" i="29"/>
  <c r="V99" i="22"/>
  <c r="U99" i="22"/>
  <c r="T99" i="22"/>
  <c r="S99" i="22"/>
  <c r="R99" i="22"/>
  <c r="Q99" i="22"/>
  <c r="F99" i="22"/>
  <c r="D99" i="22"/>
  <c r="C99" i="22"/>
  <c r="V98" i="22"/>
  <c r="U98" i="22"/>
  <c r="T98" i="22"/>
  <c r="S98" i="22"/>
  <c r="R98" i="22"/>
  <c r="Q98" i="22"/>
  <c r="F98" i="22"/>
  <c r="D98" i="22"/>
  <c r="C98" i="22"/>
  <c r="AO99" i="21"/>
  <c r="AN99" i="21"/>
  <c r="AL99" i="21"/>
  <c r="AM99" i="21" s="1"/>
  <c r="AJ99" i="21"/>
  <c r="AI99" i="21"/>
  <c r="AH99" i="21"/>
  <c r="AG99" i="21"/>
  <c r="AE99" i="21"/>
  <c r="AD99" i="21"/>
  <c r="AB99" i="21"/>
  <c r="AC99" i="21" s="1"/>
  <c r="Z99" i="21"/>
  <c r="Y99" i="21"/>
  <c r="X99" i="21"/>
  <c r="W99" i="21"/>
  <c r="F99" i="21"/>
  <c r="D99" i="21"/>
  <c r="AO98" i="21"/>
  <c r="AN98" i="21"/>
  <c r="AL98" i="21"/>
  <c r="AM98" i="21" s="1"/>
  <c r="AJ98" i="21"/>
  <c r="AI98" i="21"/>
  <c r="AH98" i="21"/>
  <c r="AG98" i="21"/>
  <c r="AE98" i="21"/>
  <c r="AD98" i="21"/>
  <c r="AB98" i="21"/>
  <c r="AC98" i="21" s="1"/>
  <c r="Z98" i="21"/>
  <c r="Y98" i="21"/>
  <c r="X98" i="21"/>
  <c r="W98" i="21"/>
  <c r="F98" i="21"/>
  <c r="D98" i="21"/>
  <c r="G99" i="24"/>
  <c r="H99" i="24" s="1"/>
  <c r="I99" i="24" s="1"/>
  <c r="J99" i="24" s="1"/>
  <c r="N99" i="31" s="1"/>
  <c r="G98" i="24"/>
  <c r="H98" i="24" s="1"/>
  <c r="I98" i="24" s="1"/>
  <c r="J98" i="24" s="1"/>
  <c r="N98" i="31" s="1"/>
  <c r="O11" i="31" l="1"/>
  <c r="P11" i="31" s="1"/>
  <c r="AP99" i="21"/>
  <c r="X98" i="22"/>
  <c r="AA98" i="22" s="1"/>
  <c r="AD98" i="22" s="1"/>
  <c r="I98" i="31" s="1"/>
  <c r="N99" i="29"/>
  <c r="W99" i="22"/>
  <c r="AA99" i="21"/>
  <c r="AA98" i="21"/>
  <c r="AP98" i="21"/>
  <c r="AF98" i="21"/>
  <c r="X99" i="22"/>
  <c r="AA99" i="22" s="1"/>
  <c r="AD99" i="22" s="1"/>
  <c r="I99" i="31" s="1"/>
  <c r="AK99" i="21"/>
  <c r="AK98" i="21"/>
  <c r="AF99" i="21"/>
  <c r="W98" i="22"/>
  <c r="Z98" i="22" s="1"/>
  <c r="AC98" i="22" s="1"/>
  <c r="H98" i="31" s="1"/>
  <c r="N98" i="29"/>
  <c r="O98" i="29" s="1"/>
  <c r="P98" i="29" s="1"/>
  <c r="K98" i="31" s="1"/>
  <c r="O99" i="29"/>
  <c r="P99" i="29" s="1"/>
  <c r="K99" i="31" s="1"/>
  <c r="F79" i="21"/>
  <c r="D79" i="31"/>
  <c r="C79" i="31"/>
  <c r="B79" i="31"/>
  <c r="B80" i="31"/>
  <c r="C80" i="31"/>
  <c r="D80" i="31"/>
  <c r="M79" i="29"/>
  <c r="L79" i="29"/>
  <c r="F79" i="29"/>
  <c r="D79" i="29"/>
  <c r="C79" i="29"/>
  <c r="V79" i="22"/>
  <c r="U79" i="22"/>
  <c r="T79" i="22"/>
  <c r="S79" i="22"/>
  <c r="R79" i="22"/>
  <c r="Q79" i="22"/>
  <c r="F79" i="22"/>
  <c r="D79" i="22"/>
  <c r="C79" i="22"/>
  <c r="AO79" i="21"/>
  <c r="AN79" i="21"/>
  <c r="AL79" i="21"/>
  <c r="AM79" i="21" s="1"/>
  <c r="AJ79" i="21"/>
  <c r="AI79" i="21"/>
  <c r="AH79" i="21"/>
  <c r="AG79" i="21"/>
  <c r="AE79" i="21"/>
  <c r="AD79" i="21"/>
  <c r="AB79" i="21"/>
  <c r="AC79" i="21" s="1"/>
  <c r="Z79" i="21"/>
  <c r="Y79" i="21"/>
  <c r="X79" i="21"/>
  <c r="W79" i="21"/>
  <c r="D79" i="21"/>
  <c r="G79" i="24"/>
  <c r="H79" i="24" s="1"/>
  <c r="I79" i="24" s="1"/>
  <c r="J79" i="24" s="1"/>
  <c r="N79" i="31" s="1"/>
  <c r="AR99" i="21" l="1"/>
  <c r="AU99" i="21" s="1"/>
  <c r="AX99" i="21" s="1"/>
  <c r="F99" i="31" s="1"/>
  <c r="AF79" i="21"/>
  <c r="N79" i="29"/>
  <c r="O79" i="29" s="1"/>
  <c r="P79" i="29" s="1"/>
  <c r="K79" i="31" s="1"/>
  <c r="Y98" i="22"/>
  <c r="AB98" i="22" s="1"/>
  <c r="AE98" i="22" s="1"/>
  <c r="J98" i="31" s="1"/>
  <c r="AQ98" i="21"/>
  <c r="AT98" i="21" s="1"/>
  <c r="AW98" i="21" s="1"/>
  <c r="E98" i="31" s="1"/>
  <c r="Q99" i="29"/>
  <c r="R99" i="29" s="1"/>
  <c r="S99" i="29" s="1"/>
  <c r="L99" i="31" s="1"/>
  <c r="Q98" i="29"/>
  <c r="R98" i="29" s="1"/>
  <c r="S98" i="29" s="1"/>
  <c r="L98" i="31" s="1"/>
  <c r="Y99" i="22"/>
  <c r="AB99" i="22" s="1"/>
  <c r="AE99" i="22" s="1"/>
  <c r="J99" i="31" s="1"/>
  <c r="T99" i="29"/>
  <c r="U99" i="29" s="1"/>
  <c r="V99" i="29" s="1"/>
  <c r="M99" i="31" s="1"/>
  <c r="Z99" i="22"/>
  <c r="AC99" i="22" s="1"/>
  <c r="H99" i="31" s="1"/>
  <c r="AQ99" i="21"/>
  <c r="AT99" i="21" s="1"/>
  <c r="AW99" i="21" s="1"/>
  <c r="E99" i="31" s="1"/>
  <c r="W79" i="22"/>
  <c r="X79" i="22"/>
  <c r="AA79" i="22" s="1"/>
  <c r="AD79" i="22" s="1"/>
  <c r="I79" i="31" s="1"/>
  <c r="T98" i="29"/>
  <c r="U98" i="29" s="1"/>
  <c r="V98" i="29" s="1"/>
  <c r="M98" i="31" s="1"/>
  <c r="AR98" i="21"/>
  <c r="AP79" i="21"/>
  <c r="AK79" i="21"/>
  <c r="AA79" i="21"/>
  <c r="AQ79" i="21" s="1"/>
  <c r="AT79" i="21" s="1"/>
  <c r="AW79" i="21" s="1"/>
  <c r="E79" i="31" s="1"/>
  <c r="D112" i="21"/>
  <c r="Q79" i="29" l="1"/>
  <c r="R79" i="29" s="1"/>
  <c r="S79" i="29" s="1"/>
  <c r="L79" i="31" s="1"/>
  <c r="AS99" i="21"/>
  <c r="AV99" i="21" s="1"/>
  <c r="AY99" i="21" s="1"/>
  <c r="G99" i="31" s="1"/>
  <c r="Z79" i="22"/>
  <c r="AC79" i="22" s="1"/>
  <c r="H79" i="31" s="1"/>
  <c r="T79" i="29"/>
  <c r="U79" i="29" s="1"/>
  <c r="V79" i="29" s="1"/>
  <c r="M79" i="31" s="1"/>
  <c r="AU98" i="21"/>
  <c r="AX98" i="21" s="1"/>
  <c r="F98" i="31" s="1"/>
  <c r="AS98" i="21"/>
  <c r="AV98" i="21" s="1"/>
  <c r="Y79" i="22"/>
  <c r="AB79" i="22" s="1"/>
  <c r="AE79" i="22" s="1"/>
  <c r="J79" i="31" s="1"/>
  <c r="AR79" i="21"/>
  <c r="AU79" i="21" s="1"/>
  <c r="AX79" i="21" s="1"/>
  <c r="F79" i="31" s="1"/>
  <c r="V109" i="22"/>
  <c r="O99" i="31" l="1"/>
  <c r="P99" i="31" s="1"/>
  <c r="AY98" i="21"/>
  <c r="G98" i="31" s="1"/>
  <c r="O98" i="31"/>
  <c r="P98" i="31" s="1"/>
  <c r="AS79" i="21"/>
  <c r="AV79" i="21" s="1"/>
  <c r="C7" i="22"/>
  <c r="D7" i="22"/>
  <c r="F7" i="22"/>
  <c r="Q7" i="22"/>
  <c r="R7" i="22"/>
  <c r="S7" i="22"/>
  <c r="T7" i="22"/>
  <c r="U7" i="22"/>
  <c r="V7" i="22"/>
  <c r="AY79" i="21" l="1"/>
  <c r="G79" i="31" s="1"/>
  <c r="O79" i="31"/>
  <c r="P79" i="31" s="1"/>
  <c r="X7" i="22"/>
  <c r="AA7" i="22" s="1"/>
  <c r="AD7" i="22" s="1"/>
  <c r="I7" i="31" s="1"/>
  <c r="W7" i="22"/>
  <c r="D3" i="31"/>
  <c r="C3" i="31"/>
  <c r="B3" i="31"/>
  <c r="M3" i="29"/>
  <c r="L3" i="29"/>
  <c r="F3" i="29"/>
  <c r="D3" i="29"/>
  <c r="C3" i="29"/>
  <c r="V3" i="22"/>
  <c r="U3" i="22"/>
  <c r="T3" i="22"/>
  <c r="S3" i="22"/>
  <c r="R3" i="22"/>
  <c r="Q3" i="22"/>
  <c r="F3" i="22"/>
  <c r="D3" i="22"/>
  <c r="C3" i="22"/>
  <c r="AO3" i="21"/>
  <c r="AN3" i="21"/>
  <c r="AL3" i="21"/>
  <c r="AM3" i="21" s="1"/>
  <c r="AJ3" i="21"/>
  <c r="AI3" i="21"/>
  <c r="AH3" i="21"/>
  <c r="AG3" i="21"/>
  <c r="AE3" i="21"/>
  <c r="AD3" i="21"/>
  <c r="AB3" i="21"/>
  <c r="AC3" i="21" s="1"/>
  <c r="Z3" i="21"/>
  <c r="Y3" i="21"/>
  <c r="X3" i="21"/>
  <c r="W3" i="21"/>
  <c r="F3" i="21"/>
  <c r="D3" i="21"/>
  <c r="G3" i="24"/>
  <c r="H3" i="24" s="1"/>
  <c r="I3" i="24" s="1"/>
  <c r="J3" i="24" s="1"/>
  <c r="N3" i="31" s="1"/>
  <c r="D101" i="31"/>
  <c r="C101" i="31"/>
  <c r="M101" i="29"/>
  <c r="L101" i="29"/>
  <c r="F101" i="29"/>
  <c r="D101" i="29"/>
  <c r="C101" i="29"/>
  <c r="V101" i="22"/>
  <c r="U101" i="22"/>
  <c r="T101" i="22"/>
  <c r="S101" i="22"/>
  <c r="R101" i="22"/>
  <c r="Q101" i="22"/>
  <c r="F101" i="22"/>
  <c r="D101" i="22"/>
  <c r="C101" i="22"/>
  <c r="AO101" i="21"/>
  <c r="AN101" i="21"/>
  <c r="AL101" i="21"/>
  <c r="AM101" i="21" s="1"/>
  <c r="AJ101" i="21"/>
  <c r="AI101" i="21"/>
  <c r="AH101" i="21"/>
  <c r="AG101" i="21"/>
  <c r="AE101" i="21"/>
  <c r="AD101" i="21"/>
  <c r="AB101" i="21"/>
  <c r="AC101" i="21" s="1"/>
  <c r="Z101" i="21"/>
  <c r="Y101" i="21"/>
  <c r="X101" i="21"/>
  <c r="W101" i="21"/>
  <c r="F101" i="21"/>
  <c r="D101" i="21"/>
  <c r="G101" i="24"/>
  <c r="H101" i="24" s="1"/>
  <c r="I101" i="24" s="1"/>
  <c r="J101" i="24" s="1"/>
  <c r="N101" i="31" s="1"/>
  <c r="D55" i="31"/>
  <c r="C55" i="31"/>
  <c r="B55" i="31"/>
  <c r="D54" i="31"/>
  <c r="C54" i="31"/>
  <c r="B54" i="31"/>
  <c r="D53" i="31"/>
  <c r="C53" i="31"/>
  <c r="B53" i="31"/>
  <c r="D52" i="31"/>
  <c r="C52" i="31"/>
  <c r="B52" i="31"/>
  <c r="D39" i="31"/>
  <c r="C39" i="31"/>
  <c r="B39" i="31"/>
  <c r="D38" i="31"/>
  <c r="C38" i="31"/>
  <c r="B38" i="31"/>
  <c r="D37" i="31"/>
  <c r="C37" i="31"/>
  <c r="B37" i="31"/>
  <c r="M39" i="29"/>
  <c r="L39" i="29"/>
  <c r="F39" i="29"/>
  <c r="D39" i="29"/>
  <c r="C39" i="29"/>
  <c r="M38" i="29"/>
  <c r="L38" i="29"/>
  <c r="F38" i="29"/>
  <c r="D38" i="29"/>
  <c r="C38" i="29"/>
  <c r="M37" i="29"/>
  <c r="L37" i="29"/>
  <c r="F37" i="29"/>
  <c r="D37" i="29"/>
  <c r="C37" i="29"/>
  <c r="V55" i="22"/>
  <c r="U55" i="22"/>
  <c r="T55" i="22"/>
  <c r="S55" i="22"/>
  <c r="R55" i="22"/>
  <c r="Q55" i="22"/>
  <c r="F55" i="22"/>
  <c r="D55" i="22"/>
  <c r="C55" i="22"/>
  <c r="V54" i="22"/>
  <c r="U54" i="22"/>
  <c r="T54" i="22"/>
  <c r="S54" i="22"/>
  <c r="R54" i="22"/>
  <c r="Q54" i="22"/>
  <c r="F54" i="22"/>
  <c r="D54" i="22"/>
  <c r="C54" i="22"/>
  <c r="V53" i="22"/>
  <c r="U53" i="22"/>
  <c r="T53" i="22"/>
  <c r="S53" i="22"/>
  <c r="R53" i="22"/>
  <c r="Q53" i="22"/>
  <c r="F53" i="22"/>
  <c r="D53" i="22"/>
  <c r="C53" i="22"/>
  <c r="V52" i="22"/>
  <c r="U52" i="22"/>
  <c r="T52" i="22"/>
  <c r="S52" i="22"/>
  <c r="R52" i="22"/>
  <c r="Q52" i="22"/>
  <c r="F52" i="22"/>
  <c r="D52" i="22"/>
  <c r="C52" i="22"/>
  <c r="V39" i="22"/>
  <c r="U39" i="22"/>
  <c r="T39" i="22"/>
  <c r="S39" i="22"/>
  <c r="R39" i="22"/>
  <c r="Q39" i="22"/>
  <c r="F39" i="22"/>
  <c r="D39" i="22"/>
  <c r="C39" i="22"/>
  <c r="V38" i="22"/>
  <c r="U38" i="22"/>
  <c r="T38" i="22"/>
  <c r="S38" i="22"/>
  <c r="R38" i="22"/>
  <c r="Q38" i="22"/>
  <c r="F38" i="22"/>
  <c r="D38" i="22"/>
  <c r="C38" i="22"/>
  <c r="V37" i="22"/>
  <c r="U37" i="22"/>
  <c r="T37" i="22"/>
  <c r="S37" i="22"/>
  <c r="R37" i="22"/>
  <c r="Q37" i="22"/>
  <c r="F37" i="22"/>
  <c r="D37" i="22"/>
  <c r="C37" i="22"/>
  <c r="AO55" i="21"/>
  <c r="AN55" i="21"/>
  <c r="AL55" i="21"/>
  <c r="AM55" i="21" s="1"/>
  <c r="AJ55" i="21"/>
  <c r="AI55" i="21"/>
  <c r="AH55" i="21"/>
  <c r="AG55" i="21"/>
  <c r="AE55" i="21"/>
  <c r="AD55" i="21"/>
  <c r="AB55" i="21"/>
  <c r="AC55" i="21" s="1"/>
  <c r="Z55" i="21"/>
  <c r="Y55" i="21"/>
  <c r="X55" i="21"/>
  <c r="W55" i="21"/>
  <c r="F55" i="21"/>
  <c r="D55" i="21"/>
  <c r="AO54" i="21"/>
  <c r="AN54" i="21"/>
  <c r="AL54" i="21"/>
  <c r="AM54" i="21" s="1"/>
  <c r="AJ54" i="21"/>
  <c r="AI54" i="21"/>
  <c r="AH54" i="21"/>
  <c r="AG54" i="21"/>
  <c r="AE54" i="21"/>
  <c r="AD54" i="21"/>
  <c r="AB54" i="21"/>
  <c r="AC54" i="21" s="1"/>
  <c r="Z54" i="21"/>
  <c r="Y54" i="21"/>
  <c r="X54" i="21"/>
  <c r="W54" i="21"/>
  <c r="F54" i="21"/>
  <c r="D54" i="21"/>
  <c r="AO53" i="21"/>
  <c r="AN53" i="21"/>
  <c r="AL53" i="21"/>
  <c r="AM53" i="21" s="1"/>
  <c r="AJ53" i="21"/>
  <c r="AI53" i="21"/>
  <c r="AH53" i="21"/>
  <c r="AG53" i="21"/>
  <c r="AE53" i="21"/>
  <c r="AD53" i="21"/>
  <c r="AB53" i="21"/>
  <c r="AC53" i="21" s="1"/>
  <c r="Z53" i="21"/>
  <c r="Y53" i="21"/>
  <c r="X53" i="21"/>
  <c r="W53" i="21"/>
  <c r="F53" i="21"/>
  <c r="D53" i="21"/>
  <c r="AO52" i="21"/>
  <c r="AN52" i="21"/>
  <c r="AL52" i="21"/>
  <c r="AM52" i="21" s="1"/>
  <c r="AJ52" i="21"/>
  <c r="AI52" i="21"/>
  <c r="AH52" i="21"/>
  <c r="AG52" i="21"/>
  <c r="AE52" i="21"/>
  <c r="AD52" i="21"/>
  <c r="AB52" i="21"/>
  <c r="AC52" i="21" s="1"/>
  <c r="Z52" i="21"/>
  <c r="Y52" i="21"/>
  <c r="X52" i="21"/>
  <c r="W52" i="21"/>
  <c r="F52" i="21"/>
  <c r="D52" i="21"/>
  <c r="AO39" i="21"/>
  <c r="AN39" i="21"/>
  <c r="AL39" i="21"/>
  <c r="AM39" i="21" s="1"/>
  <c r="AJ39" i="21"/>
  <c r="AI39" i="21"/>
  <c r="AH39" i="21"/>
  <c r="AG39" i="21"/>
  <c r="AE39" i="21"/>
  <c r="AD39" i="21"/>
  <c r="AB39" i="21"/>
  <c r="AC39" i="21" s="1"/>
  <c r="Z39" i="21"/>
  <c r="Y39" i="21"/>
  <c r="X39" i="21"/>
  <c r="W39" i="21"/>
  <c r="F39" i="21"/>
  <c r="D39" i="21"/>
  <c r="AO38" i="21"/>
  <c r="AN38" i="21"/>
  <c r="AL38" i="21"/>
  <c r="AM38" i="21" s="1"/>
  <c r="AJ38" i="21"/>
  <c r="AI38" i="21"/>
  <c r="AH38" i="21"/>
  <c r="AG38" i="21"/>
  <c r="AE38" i="21"/>
  <c r="AD38" i="21"/>
  <c r="AB38" i="21"/>
  <c r="AC38" i="21" s="1"/>
  <c r="Z38" i="21"/>
  <c r="Y38" i="21"/>
  <c r="X38" i="21"/>
  <c r="W38" i="21"/>
  <c r="F38" i="21"/>
  <c r="D38" i="21"/>
  <c r="AO37" i="21"/>
  <c r="AN37" i="21"/>
  <c r="AL37" i="21"/>
  <c r="AM37" i="21" s="1"/>
  <c r="AJ37" i="21"/>
  <c r="AI37" i="21"/>
  <c r="AH37" i="21"/>
  <c r="AG37" i="21"/>
  <c r="AE37" i="21"/>
  <c r="AD37" i="21"/>
  <c r="AB37" i="21"/>
  <c r="AC37" i="21" s="1"/>
  <c r="Z37" i="21"/>
  <c r="Y37" i="21"/>
  <c r="X37" i="21"/>
  <c r="W37" i="21"/>
  <c r="F37" i="21"/>
  <c r="D37" i="21"/>
  <c r="G55" i="24"/>
  <c r="H55" i="24" s="1"/>
  <c r="I55" i="24" s="1"/>
  <c r="J55" i="24" s="1"/>
  <c r="N55" i="31" s="1"/>
  <c r="G54" i="24"/>
  <c r="H54" i="24" s="1"/>
  <c r="I54" i="24" s="1"/>
  <c r="J54" i="24" s="1"/>
  <c r="N54" i="31" s="1"/>
  <c r="G53" i="24"/>
  <c r="H53" i="24" s="1"/>
  <c r="I53" i="24" s="1"/>
  <c r="G52" i="24"/>
  <c r="H52" i="24" s="1"/>
  <c r="I52" i="24" s="1"/>
  <c r="J52" i="24" s="1"/>
  <c r="N52" i="31" s="1"/>
  <c r="G39" i="24"/>
  <c r="H39" i="24" s="1"/>
  <c r="I39" i="24" s="1"/>
  <c r="G38" i="24"/>
  <c r="H38" i="24" s="1"/>
  <c r="I38" i="24" s="1"/>
  <c r="J38" i="24" s="1"/>
  <c r="N38" i="31" s="1"/>
  <c r="G37" i="24"/>
  <c r="H37" i="24" s="1"/>
  <c r="I37" i="24" s="1"/>
  <c r="J37" i="24" s="1"/>
  <c r="N37" i="31" s="1"/>
  <c r="D28" i="31"/>
  <c r="C28" i="31"/>
  <c r="B28" i="31"/>
  <c r="D23" i="31"/>
  <c r="C23" i="31"/>
  <c r="B23" i="31"/>
  <c r="D22" i="31"/>
  <c r="C22" i="31"/>
  <c r="B22" i="31"/>
  <c r="D17" i="31"/>
  <c r="C17" i="31"/>
  <c r="B17" i="31"/>
  <c r="D16" i="31"/>
  <c r="C16" i="31"/>
  <c r="B16" i="31"/>
  <c r="D13" i="31"/>
  <c r="C13" i="31"/>
  <c r="B13" i="31"/>
  <c r="D12" i="31"/>
  <c r="C12" i="31"/>
  <c r="B12" i="31"/>
  <c r="D10" i="31"/>
  <c r="C10" i="31"/>
  <c r="B10" i="31"/>
  <c r="D9" i="31"/>
  <c r="C9" i="31"/>
  <c r="B9" i="31"/>
  <c r="D8" i="31"/>
  <c r="C8" i="31"/>
  <c r="B8" i="31"/>
  <c r="D7" i="31"/>
  <c r="C7" i="31"/>
  <c r="B7" i="31"/>
  <c r="M28" i="29"/>
  <c r="L28" i="29"/>
  <c r="F28" i="29"/>
  <c r="D28" i="29"/>
  <c r="C28" i="29"/>
  <c r="M23" i="29"/>
  <c r="L23" i="29"/>
  <c r="F23" i="29"/>
  <c r="D23" i="29"/>
  <c r="C23" i="29"/>
  <c r="M22" i="29"/>
  <c r="L22" i="29"/>
  <c r="F22" i="29"/>
  <c r="D22" i="29"/>
  <c r="C22" i="29"/>
  <c r="M17" i="29"/>
  <c r="L17" i="29"/>
  <c r="F17" i="29"/>
  <c r="D17" i="29"/>
  <c r="C17" i="29"/>
  <c r="M16" i="29"/>
  <c r="L16" i="29"/>
  <c r="F16" i="29"/>
  <c r="D16" i="29"/>
  <c r="C16" i="29"/>
  <c r="M13" i="29"/>
  <c r="L13" i="29"/>
  <c r="F13" i="29"/>
  <c r="D13" i="29"/>
  <c r="C13" i="29"/>
  <c r="M12" i="29"/>
  <c r="L12" i="29"/>
  <c r="F12" i="29"/>
  <c r="D12" i="29"/>
  <c r="C12" i="29"/>
  <c r="M10" i="29"/>
  <c r="L10" i="29"/>
  <c r="F10" i="29"/>
  <c r="D10" i="29"/>
  <c r="C10" i="29"/>
  <c r="M9" i="29"/>
  <c r="L9" i="29"/>
  <c r="F9" i="29"/>
  <c r="D9" i="29"/>
  <c r="C9" i="29"/>
  <c r="M8" i="29"/>
  <c r="L8" i="29"/>
  <c r="F8" i="29"/>
  <c r="D8" i="29"/>
  <c r="C8" i="29"/>
  <c r="M7" i="29"/>
  <c r="L7" i="29"/>
  <c r="F7" i="29"/>
  <c r="D7" i="29"/>
  <c r="C7" i="29"/>
  <c r="V28" i="22"/>
  <c r="U28" i="22"/>
  <c r="T28" i="22"/>
  <c r="S28" i="22"/>
  <c r="R28" i="22"/>
  <c r="Q28" i="22"/>
  <c r="F28" i="22"/>
  <c r="D28" i="22"/>
  <c r="C28" i="22"/>
  <c r="V23" i="22"/>
  <c r="U23" i="22"/>
  <c r="T23" i="22"/>
  <c r="S23" i="22"/>
  <c r="R23" i="22"/>
  <c r="Q23" i="22"/>
  <c r="F23" i="22"/>
  <c r="D23" i="22"/>
  <c r="C23" i="22"/>
  <c r="V22" i="22"/>
  <c r="U22" i="22"/>
  <c r="T22" i="22"/>
  <c r="S22" i="22"/>
  <c r="R22" i="22"/>
  <c r="Q22" i="22"/>
  <c r="F22" i="22"/>
  <c r="D22" i="22"/>
  <c r="C22" i="22"/>
  <c r="V17" i="22"/>
  <c r="U17" i="22"/>
  <c r="T17" i="22"/>
  <c r="S17" i="22"/>
  <c r="R17" i="22"/>
  <c r="Q17" i="22"/>
  <c r="F17" i="22"/>
  <c r="D17" i="22"/>
  <c r="C17" i="22"/>
  <c r="V16" i="22"/>
  <c r="U16" i="22"/>
  <c r="T16" i="22"/>
  <c r="S16" i="22"/>
  <c r="R16" i="22"/>
  <c r="Q16" i="22"/>
  <c r="F16" i="22"/>
  <c r="D16" i="22"/>
  <c r="C16" i="22"/>
  <c r="V13" i="22"/>
  <c r="U13" i="22"/>
  <c r="T13" i="22"/>
  <c r="S13" i="22"/>
  <c r="R13" i="22"/>
  <c r="Q13" i="22"/>
  <c r="F13" i="22"/>
  <c r="D13" i="22"/>
  <c r="C13" i="22"/>
  <c r="V12" i="22"/>
  <c r="U12" i="22"/>
  <c r="T12" i="22"/>
  <c r="S12" i="22"/>
  <c r="R12" i="22"/>
  <c r="Q12" i="22"/>
  <c r="F12" i="22"/>
  <c r="C12" i="22"/>
  <c r="V10" i="22"/>
  <c r="U10" i="22"/>
  <c r="T10" i="22"/>
  <c r="S10" i="22"/>
  <c r="R10" i="22"/>
  <c r="Q10" i="22"/>
  <c r="F10" i="22"/>
  <c r="D10" i="22"/>
  <c r="C10" i="22"/>
  <c r="V9" i="22"/>
  <c r="U9" i="22"/>
  <c r="T9" i="22"/>
  <c r="S9" i="22"/>
  <c r="R9" i="22"/>
  <c r="Q9" i="22"/>
  <c r="F9" i="22"/>
  <c r="D9" i="22"/>
  <c r="C9" i="22"/>
  <c r="V8" i="22"/>
  <c r="U8" i="22"/>
  <c r="T8" i="22"/>
  <c r="S8" i="22"/>
  <c r="R8" i="22"/>
  <c r="Q8" i="22"/>
  <c r="F8" i="22"/>
  <c r="D8" i="22"/>
  <c r="C8" i="22"/>
  <c r="AO28" i="21"/>
  <c r="AN28" i="21"/>
  <c r="AL28" i="21"/>
  <c r="AM28" i="21" s="1"/>
  <c r="AJ28" i="21"/>
  <c r="AI28" i="21"/>
  <c r="AH28" i="21"/>
  <c r="AG28" i="21"/>
  <c r="AE28" i="21"/>
  <c r="AD28" i="21"/>
  <c r="AB28" i="21"/>
  <c r="AC28" i="21" s="1"/>
  <c r="Z28" i="21"/>
  <c r="Y28" i="21"/>
  <c r="X28" i="21"/>
  <c r="W28" i="21"/>
  <c r="F28" i="21"/>
  <c r="D28" i="21"/>
  <c r="AO23" i="21"/>
  <c r="AN23" i="21"/>
  <c r="AL23" i="21"/>
  <c r="AM23" i="21" s="1"/>
  <c r="AJ23" i="21"/>
  <c r="AI23" i="21"/>
  <c r="AH23" i="21"/>
  <c r="AG23" i="21"/>
  <c r="AE23" i="21"/>
  <c r="AD23" i="21"/>
  <c r="AB23" i="21"/>
  <c r="AC23" i="21" s="1"/>
  <c r="Z23" i="21"/>
  <c r="Y23" i="21"/>
  <c r="X23" i="21"/>
  <c r="W23" i="21"/>
  <c r="F23" i="21"/>
  <c r="D23" i="21"/>
  <c r="AO22" i="21"/>
  <c r="AN22" i="21"/>
  <c r="AL22" i="21"/>
  <c r="AM22" i="21" s="1"/>
  <c r="AJ22" i="21"/>
  <c r="AI22" i="21"/>
  <c r="AH22" i="21"/>
  <c r="AG22" i="21"/>
  <c r="AE22" i="21"/>
  <c r="AD22" i="21"/>
  <c r="AB22" i="21"/>
  <c r="AC22" i="21" s="1"/>
  <c r="Z22" i="21"/>
  <c r="Y22" i="21"/>
  <c r="X22" i="21"/>
  <c r="W22" i="21"/>
  <c r="F22" i="21"/>
  <c r="D22" i="21"/>
  <c r="AO17" i="21"/>
  <c r="AN17" i="21"/>
  <c r="AL17" i="21"/>
  <c r="AM17" i="21" s="1"/>
  <c r="AJ17" i="21"/>
  <c r="AI17" i="21"/>
  <c r="AH17" i="21"/>
  <c r="AG17" i="21"/>
  <c r="AE17" i="21"/>
  <c r="AD17" i="21"/>
  <c r="AB17" i="21"/>
  <c r="AC17" i="21" s="1"/>
  <c r="Z17" i="21"/>
  <c r="Y17" i="21"/>
  <c r="X17" i="21"/>
  <c r="W17" i="21"/>
  <c r="F17" i="21"/>
  <c r="D17" i="21"/>
  <c r="AO16" i="21"/>
  <c r="AN16" i="21"/>
  <c r="AL16" i="21"/>
  <c r="AM16" i="21" s="1"/>
  <c r="AJ16" i="21"/>
  <c r="AI16" i="21"/>
  <c r="AH16" i="21"/>
  <c r="AG16" i="21"/>
  <c r="AE16" i="21"/>
  <c r="AD16" i="21"/>
  <c r="AB16" i="21"/>
  <c r="AC16" i="21" s="1"/>
  <c r="Z16" i="21"/>
  <c r="Y16" i="21"/>
  <c r="X16" i="21"/>
  <c r="W16" i="21"/>
  <c r="F16" i="21"/>
  <c r="D16" i="21"/>
  <c r="AO13" i="21"/>
  <c r="AN13" i="21"/>
  <c r="AL13" i="21"/>
  <c r="AM13" i="21" s="1"/>
  <c r="AJ13" i="21"/>
  <c r="AI13" i="21"/>
  <c r="AH13" i="21"/>
  <c r="AG13" i="21"/>
  <c r="AE13" i="21"/>
  <c r="AD13" i="21"/>
  <c r="AB13" i="21"/>
  <c r="AC13" i="21" s="1"/>
  <c r="Z13" i="21"/>
  <c r="Y13" i="21"/>
  <c r="X13" i="21"/>
  <c r="W13" i="21"/>
  <c r="F13" i="21"/>
  <c r="D13" i="21"/>
  <c r="AO12" i="21"/>
  <c r="AN12" i="21"/>
  <c r="AL12" i="21"/>
  <c r="AM12" i="21" s="1"/>
  <c r="AJ12" i="21"/>
  <c r="AI12" i="21"/>
  <c r="AH12" i="21"/>
  <c r="AG12" i="21"/>
  <c r="AE12" i="21"/>
  <c r="AD12" i="21"/>
  <c r="AB12" i="21"/>
  <c r="AC12" i="21" s="1"/>
  <c r="Z12" i="21"/>
  <c r="Y12" i="21"/>
  <c r="X12" i="21"/>
  <c r="W12" i="21"/>
  <c r="F12" i="21"/>
  <c r="D12" i="21"/>
  <c r="AO10" i="21"/>
  <c r="AN10" i="21"/>
  <c r="AL10" i="21"/>
  <c r="AM10" i="21" s="1"/>
  <c r="AJ10" i="21"/>
  <c r="AI10" i="21"/>
  <c r="AH10" i="21"/>
  <c r="AG10" i="21"/>
  <c r="AE10" i="21"/>
  <c r="AD10" i="21"/>
  <c r="AB10" i="21"/>
  <c r="AC10" i="21" s="1"/>
  <c r="Z10" i="21"/>
  <c r="Y10" i="21"/>
  <c r="X10" i="21"/>
  <c r="W10" i="21"/>
  <c r="F10" i="21"/>
  <c r="D10" i="21"/>
  <c r="AO9" i="21"/>
  <c r="AN9" i="21"/>
  <c r="AL9" i="21"/>
  <c r="AM9" i="21" s="1"/>
  <c r="AJ9" i="21"/>
  <c r="AI9" i="21"/>
  <c r="AH9" i="21"/>
  <c r="AG9" i="21"/>
  <c r="AE9" i="21"/>
  <c r="AD9" i="21"/>
  <c r="AB9" i="21"/>
  <c r="AC9" i="21" s="1"/>
  <c r="Z9" i="21"/>
  <c r="Y9" i="21"/>
  <c r="X9" i="21"/>
  <c r="W9" i="21"/>
  <c r="F9" i="21"/>
  <c r="D9" i="21"/>
  <c r="AO8" i="21"/>
  <c r="AN8" i="21"/>
  <c r="AL8" i="21"/>
  <c r="AM8" i="21" s="1"/>
  <c r="AJ8" i="21"/>
  <c r="AI8" i="21"/>
  <c r="AH8" i="21"/>
  <c r="AG8" i="21"/>
  <c r="AE8" i="21"/>
  <c r="AD8" i="21"/>
  <c r="AB8" i="21"/>
  <c r="AC8" i="21" s="1"/>
  <c r="Z8" i="21"/>
  <c r="Y8" i="21"/>
  <c r="X8" i="21"/>
  <c r="W8" i="21"/>
  <c r="F8" i="21"/>
  <c r="D8" i="21"/>
  <c r="AO7" i="21"/>
  <c r="AN7" i="21"/>
  <c r="AL7" i="21"/>
  <c r="AM7" i="21" s="1"/>
  <c r="AJ7" i="21"/>
  <c r="AI7" i="21"/>
  <c r="AH7" i="21"/>
  <c r="AG7" i="21"/>
  <c r="AE7" i="21"/>
  <c r="AD7" i="21"/>
  <c r="AB7" i="21"/>
  <c r="AC7" i="21" s="1"/>
  <c r="Z7" i="21"/>
  <c r="Y7" i="21"/>
  <c r="X7" i="21"/>
  <c r="W7" i="21"/>
  <c r="F7" i="21"/>
  <c r="D7" i="21"/>
  <c r="G28" i="24"/>
  <c r="H28" i="24" s="1"/>
  <c r="I28" i="24" s="1"/>
  <c r="J28" i="24" s="1"/>
  <c r="N28" i="31" s="1"/>
  <c r="G23" i="24"/>
  <c r="H23" i="24" s="1"/>
  <c r="I23" i="24" s="1"/>
  <c r="G22" i="24"/>
  <c r="H22" i="24" s="1"/>
  <c r="I22" i="24" s="1"/>
  <c r="J22" i="24" s="1"/>
  <c r="N22" i="31" s="1"/>
  <c r="G17" i="24"/>
  <c r="H17" i="24" s="1"/>
  <c r="I17" i="24" s="1"/>
  <c r="J17" i="24" s="1"/>
  <c r="N17" i="31" s="1"/>
  <c r="G16" i="24"/>
  <c r="H16" i="24" s="1"/>
  <c r="I16" i="24" s="1"/>
  <c r="J16" i="24" s="1"/>
  <c r="N16" i="31" s="1"/>
  <c r="G13" i="24"/>
  <c r="H13" i="24" s="1"/>
  <c r="I13" i="24" s="1"/>
  <c r="J13" i="24" s="1"/>
  <c r="N13" i="31" s="1"/>
  <c r="G12" i="24"/>
  <c r="H12" i="24" s="1"/>
  <c r="I12" i="24" s="1"/>
  <c r="J12" i="24" s="1"/>
  <c r="N12" i="31" s="1"/>
  <c r="G10" i="24"/>
  <c r="H10" i="24" s="1"/>
  <c r="I10" i="24" s="1"/>
  <c r="G9" i="24"/>
  <c r="H9" i="24" s="1"/>
  <c r="I9" i="24" s="1"/>
  <c r="J9" i="24" s="1"/>
  <c r="N9" i="31" s="1"/>
  <c r="G8" i="24"/>
  <c r="H8" i="24" s="1"/>
  <c r="I8" i="24" s="1"/>
  <c r="G7" i="24"/>
  <c r="H7" i="24" s="1"/>
  <c r="I7" i="24" s="1"/>
  <c r="G29" i="24"/>
  <c r="H29" i="24" s="1"/>
  <c r="I29" i="24" s="1"/>
  <c r="J29" i="24" s="1"/>
  <c r="N29" i="31" s="1"/>
  <c r="G30" i="24"/>
  <c r="H30" i="24" s="1"/>
  <c r="I30" i="24" s="1"/>
  <c r="J30" i="24" s="1"/>
  <c r="N30" i="31" s="1"/>
  <c r="G31" i="24"/>
  <c r="H31" i="24" s="1"/>
  <c r="I31" i="24" s="1"/>
  <c r="J31" i="24" s="1"/>
  <c r="N31" i="31" s="1"/>
  <c r="G32" i="24"/>
  <c r="H32" i="24" s="1"/>
  <c r="I32" i="24" s="1"/>
  <c r="J32" i="24" s="1"/>
  <c r="N32" i="31" s="1"/>
  <c r="G33" i="24"/>
  <c r="H33" i="24" s="1"/>
  <c r="I33" i="24" s="1"/>
  <c r="J33" i="24" s="1"/>
  <c r="N33" i="31" s="1"/>
  <c r="G34" i="24"/>
  <c r="H34" i="24" s="1"/>
  <c r="I34" i="24" s="1"/>
  <c r="J34" i="24" s="1"/>
  <c r="N34" i="31" s="1"/>
  <c r="G35" i="24"/>
  <c r="H35" i="24" s="1"/>
  <c r="I35" i="24" s="1"/>
  <c r="J35" i="24" s="1"/>
  <c r="N35" i="31" s="1"/>
  <c r="G36" i="24"/>
  <c r="H36" i="24" s="1"/>
  <c r="I36" i="24" s="1"/>
  <c r="J36" i="24" s="1"/>
  <c r="N36" i="31" s="1"/>
  <c r="G56" i="24"/>
  <c r="H56" i="24" s="1"/>
  <c r="I56" i="24" s="1"/>
  <c r="J56" i="24" s="1"/>
  <c r="N56" i="31" s="1"/>
  <c r="G57" i="24"/>
  <c r="H57" i="24" s="1"/>
  <c r="I57" i="24" s="1"/>
  <c r="J57" i="24" s="1"/>
  <c r="N57" i="31" s="1"/>
  <c r="G58" i="24"/>
  <c r="H58" i="24" s="1"/>
  <c r="I58" i="24" s="1"/>
  <c r="J58" i="24" s="1"/>
  <c r="N58" i="31" s="1"/>
  <c r="G59" i="24"/>
  <c r="H59" i="24" s="1"/>
  <c r="I59" i="24" s="1"/>
  <c r="J59" i="24" s="1"/>
  <c r="N59" i="31" s="1"/>
  <c r="D35" i="29"/>
  <c r="D68" i="21"/>
  <c r="D113" i="21"/>
  <c r="D114" i="21"/>
  <c r="D115" i="21"/>
  <c r="D116" i="21"/>
  <c r="D117" i="21"/>
  <c r="D118" i="21"/>
  <c r="D122" i="21"/>
  <c r="D123" i="21"/>
  <c r="D124" i="21"/>
  <c r="D125" i="21"/>
  <c r="D126" i="21"/>
  <c r="D127" i="21"/>
  <c r="D29" i="21"/>
  <c r="D30" i="21"/>
  <c r="D31" i="21"/>
  <c r="D32" i="21"/>
  <c r="D33" i="21"/>
  <c r="D34" i="21"/>
  <c r="D35" i="21"/>
  <c r="D36" i="21"/>
  <c r="D56" i="21"/>
  <c r="D57" i="21"/>
  <c r="D58" i="21"/>
  <c r="D59" i="21"/>
  <c r="D60" i="21"/>
  <c r="D61" i="21"/>
  <c r="D62" i="21"/>
  <c r="D63" i="21"/>
  <c r="D64" i="21"/>
  <c r="D65" i="21"/>
  <c r="D70" i="21"/>
  <c r="D75" i="21"/>
  <c r="D78" i="21"/>
  <c r="D80" i="21"/>
  <c r="D81" i="21"/>
  <c r="D82" i="21"/>
  <c r="D87" i="21"/>
  <c r="D88" i="21"/>
  <c r="D89" i="21"/>
  <c r="D90" i="21"/>
  <c r="D91" i="21"/>
  <c r="D92" i="21"/>
  <c r="D95" i="21"/>
  <c r="D97" i="21"/>
  <c r="D100" i="21"/>
  <c r="D102" i="21"/>
  <c r="D105" i="21"/>
  <c r="D106" i="21"/>
  <c r="D107" i="21"/>
  <c r="D108" i="21"/>
  <c r="D109" i="21"/>
  <c r="D110" i="21"/>
  <c r="D111" i="21"/>
  <c r="F58" i="29"/>
  <c r="M117" i="29"/>
  <c r="L117" i="29"/>
  <c r="L115" i="29"/>
  <c r="M124" i="29"/>
  <c r="L124" i="29"/>
  <c r="C118" i="22"/>
  <c r="D124" i="31"/>
  <c r="C124" i="31"/>
  <c r="B124" i="31"/>
  <c r="F124" i="29"/>
  <c r="D124" i="29"/>
  <c r="C124" i="29"/>
  <c r="V124" i="22"/>
  <c r="U124" i="22"/>
  <c r="T124" i="22"/>
  <c r="S124" i="22"/>
  <c r="R124" i="22"/>
  <c r="Q124" i="22"/>
  <c r="F124" i="22"/>
  <c r="D124" i="22"/>
  <c r="C124" i="22"/>
  <c r="AO124" i="21"/>
  <c r="AN124" i="21"/>
  <c r="AL124" i="21"/>
  <c r="AM124" i="21" s="1"/>
  <c r="AJ124" i="21"/>
  <c r="AI124" i="21"/>
  <c r="AH124" i="21"/>
  <c r="AG124" i="21"/>
  <c r="AE124" i="21"/>
  <c r="AD124" i="21"/>
  <c r="AB124" i="21"/>
  <c r="AC124" i="21" s="1"/>
  <c r="Z124" i="21"/>
  <c r="Y124" i="21"/>
  <c r="X124" i="21"/>
  <c r="W124" i="21"/>
  <c r="F124" i="21"/>
  <c r="G124" i="24"/>
  <c r="H124" i="24" s="1"/>
  <c r="I124" i="24" s="1"/>
  <c r="J124" i="24" s="1"/>
  <c r="N124" i="31" s="1"/>
  <c r="D32" i="31"/>
  <c r="C32" i="31"/>
  <c r="M32" i="29"/>
  <c r="L32" i="29"/>
  <c r="F32" i="29"/>
  <c r="D32" i="29"/>
  <c r="C32" i="29"/>
  <c r="V32" i="22"/>
  <c r="U32" i="22"/>
  <c r="T32" i="22"/>
  <c r="S32" i="22"/>
  <c r="R32" i="22"/>
  <c r="Q32" i="22"/>
  <c r="F32" i="22"/>
  <c r="D32" i="22"/>
  <c r="C32" i="22"/>
  <c r="AO32" i="21"/>
  <c r="AN32" i="21"/>
  <c r="AL32" i="21"/>
  <c r="AM32" i="21" s="1"/>
  <c r="AJ32" i="21"/>
  <c r="AI32" i="21"/>
  <c r="AH32" i="21"/>
  <c r="AG32" i="21"/>
  <c r="AE32" i="21"/>
  <c r="AD32" i="21"/>
  <c r="AB32" i="21"/>
  <c r="AC32" i="21" s="1"/>
  <c r="Z32" i="21"/>
  <c r="Y32" i="21"/>
  <c r="X32" i="21"/>
  <c r="W32" i="21"/>
  <c r="F32" i="21"/>
  <c r="D88" i="31"/>
  <c r="C88" i="31"/>
  <c r="B88" i="31"/>
  <c r="M88" i="29"/>
  <c r="L88" i="29"/>
  <c r="F88" i="29"/>
  <c r="C88" i="29"/>
  <c r="V88" i="22"/>
  <c r="U88" i="22"/>
  <c r="T88" i="22"/>
  <c r="S88" i="22"/>
  <c r="R88" i="22"/>
  <c r="Q88" i="22"/>
  <c r="F88" i="22"/>
  <c r="D88" i="22"/>
  <c r="C88" i="22"/>
  <c r="AO88" i="21"/>
  <c r="AN88" i="21"/>
  <c r="AL88" i="21"/>
  <c r="AM88" i="21" s="1"/>
  <c r="AJ88" i="21"/>
  <c r="AI88" i="21"/>
  <c r="AH88" i="21"/>
  <c r="AG88" i="21"/>
  <c r="AE88" i="21"/>
  <c r="AD88" i="21"/>
  <c r="AB88" i="21"/>
  <c r="AC88" i="21" s="1"/>
  <c r="Z88" i="21"/>
  <c r="Y88" i="21"/>
  <c r="X88" i="21"/>
  <c r="W88" i="21"/>
  <c r="F88" i="21"/>
  <c r="G88" i="24"/>
  <c r="H88" i="24" s="1"/>
  <c r="I88" i="24" s="1"/>
  <c r="J88" i="24" s="1"/>
  <c r="N88" i="31" s="1"/>
  <c r="D123" i="31"/>
  <c r="C123" i="31"/>
  <c r="B123" i="31"/>
  <c r="D122" i="31"/>
  <c r="C122" i="31"/>
  <c r="B122" i="31"/>
  <c r="D118" i="31"/>
  <c r="C118" i="31"/>
  <c r="B118" i="31"/>
  <c r="M123" i="29"/>
  <c r="L123" i="29"/>
  <c r="F123" i="29"/>
  <c r="D123" i="29"/>
  <c r="C123" i="29"/>
  <c r="M122" i="29"/>
  <c r="L122" i="29"/>
  <c r="F122" i="29"/>
  <c r="D122" i="29"/>
  <c r="C122" i="29"/>
  <c r="M118" i="29"/>
  <c r="L118" i="29"/>
  <c r="F118" i="29"/>
  <c r="D118" i="29"/>
  <c r="C118" i="29"/>
  <c r="V123" i="22"/>
  <c r="U123" i="22"/>
  <c r="T123" i="22"/>
  <c r="S123" i="22"/>
  <c r="R123" i="22"/>
  <c r="Q123" i="22"/>
  <c r="F123" i="22"/>
  <c r="D123" i="22"/>
  <c r="C123" i="22"/>
  <c r="V122" i="22"/>
  <c r="U122" i="22"/>
  <c r="T122" i="22"/>
  <c r="S122" i="22"/>
  <c r="R122" i="22"/>
  <c r="Q122" i="22"/>
  <c r="F122" i="22"/>
  <c r="D122" i="22"/>
  <c r="C122" i="22"/>
  <c r="V118" i="22"/>
  <c r="U118" i="22"/>
  <c r="T118" i="22"/>
  <c r="S118" i="22"/>
  <c r="R118" i="22"/>
  <c r="Q118" i="22"/>
  <c r="F118" i="22"/>
  <c r="D118" i="22"/>
  <c r="AO123" i="21"/>
  <c r="AN123" i="21"/>
  <c r="AL123" i="21"/>
  <c r="AM123" i="21" s="1"/>
  <c r="AJ123" i="21"/>
  <c r="AI123" i="21"/>
  <c r="AH123" i="21"/>
  <c r="AG123" i="21"/>
  <c r="AE123" i="21"/>
  <c r="AD123" i="21"/>
  <c r="AB123" i="21"/>
  <c r="AC123" i="21" s="1"/>
  <c r="Z123" i="21"/>
  <c r="Y123" i="21"/>
  <c r="X123" i="21"/>
  <c r="W123" i="21"/>
  <c r="F123" i="21"/>
  <c r="AO122" i="21"/>
  <c r="AN122" i="21"/>
  <c r="AL122" i="21"/>
  <c r="AM122" i="21" s="1"/>
  <c r="AJ122" i="21"/>
  <c r="AI122" i="21"/>
  <c r="AH122" i="21"/>
  <c r="AG122" i="21"/>
  <c r="AE122" i="21"/>
  <c r="AD122" i="21"/>
  <c r="AB122" i="21"/>
  <c r="AC122" i="21" s="1"/>
  <c r="Z122" i="21"/>
  <c r="Y122" i="21"/>
  <c r="X122" i="21"/>
  <c r="W122" i="21"/>
  <c r="F122" i="21"/>
  <c r="AO118" i="21"/>
  <c r="AN118" i="21"/>
  <c r="AL118" i="21"/>
  <c r="AM118" i="21" s="1"/>
  <c r="AJ118" i="21"/>
  <c r="AI118" i="21"/>
  <c r="AH118" i="21"/>
  <c r="AG118" i="21"/>
  <c r="AE118" i="21"/>
  <c r="AD118" i="21"/>
  <c r="AB118" i="21"/>
  <c r="AC118" i="21" s="1"/>
  <c r="Z118" i="21"/>
  <c r="Y118" i="21"/>
  <c r="X118" i="21"/>
  <c r="W118" i="21"/>
  <c r="F118" i="21"/>
  <c r="G123" i="24"/>
  <c r="H123" i="24" s="1"/>
  <c r="I123" i="24" s="1"/>
  <c r="J123" i="24" s="1"/>
  <c r="N123" i="31" s="1"/>
  <c r="G122" i="24"/>
  <c r="H122" i="24" s="1"/>
  <c r="I122" i="24" s="1"/>
  <c r="J122" i="24" s="1"/>
  <c r="N122" i="31" s="1"/>
  <c r="G118" i="24"/>
  <c r="H118" i="24" s="1"/>
  <c r="I118" i="24" s="1"/>
  <c r="J118" i="24" s="1"/>
  <c r="N118" i="31" s="1"/>
  <c r="D111" i="31"/>
  <c r="C111" i="31"/>
  <c r="B111" i="31"/>
  <c r="M111" i="29"/>
  <c r="L111" i="29"/>
  <c r="F111" i="29"/>
  <c r="D111" i="29"/>
  <c r="C111" i="29"/>
  <c r="V111" i="22"/>
  <c r="U111" i="22"/>
  <c r="T111" i="22"/>
  <c r="S111" i="22"/>
  <c r="R111" i="22"/>
  <c r="Q111" i="22"/>
  <c r="F111" i="22"/>
  <c r="D111" i="22"/>
  <c r="C111" i="22"/>
  <c r="AO111" i="21"/>
  <c r="AN111" i="21"/>
  <c r="AL111" i="21"/>
  <c r="AM111" i="21" s="1"/>
  <c r="AJ111" i="21"/>
  <c r="AI111" i="21"/>
  <c r="AH111" i="21"/>
  <c r="AG111" i="21"/>
  <c r="AE111" i="21"/>
  <c r="AD111" i="21"/>
  <c r="AB111" i="21"/>
  <c r="AC111" i="21" s="1"/>
  <c r="Z111" i="21"/>
  <c r="Y111" i="21"/>
  <c r="X111" i="21"/>
  <c r="W111" i="21"/>
  <c r="F111" i="21"/>
  <c r="G111" i="24"/>
  <c r="H111" i="24" s="1"/>
  <c r="I111" i="24" s="1"/>
  <c r="J111" i="24" s="1"/>
  <c r="N111" i="31" s="1"/>
  <c r="D109" i="31"/>
  <c r="C109" i="31"/>
  <c r="B109" i="31"/>
  <c r="M109" i="29"/>
  <c r="L109" i="29"/>
  <c r="F109" i="29"/>
  <c r="D109" i="29"/>
  <c r="C109" i="29"/>
  <c r="U109" i="22"/>
  <c r="T109" i="22"/>
  <c r="S109" i="22"/>
  <c r="R109" i="22"/>
  <c r="Q109" i="22"/>
  <c r="F109" i="22"/>
  <c r="D109" i="22"/>
  <c r="C109" i="22"/>
  <c r="AO109" i="21"/>
  <c r="AN109" i="21"/>
  <c r="AL109" i="21"/>
  <c r="AM109" i="21" s="1"/>
  <c r="AJ109" i="21"/>
  <c r="AI109" i="21"/>
  <c r="AH109" i="21"/>
  <c r="AG109" i="21"/>
  <c r="AE109" i="21"/>
  <c r="AD109" i="21"/>
  <c r="AB109" i="21"/>
  <c r="AC109" i="21" s="1"/>
  <c r="Z109" i="21"/>
  <c r="Y109" i="21"/>
  <c r="X109" i="21"/>
  <c r="W109" i="21"/>
  <c r="F109" i="21"/>
  <c r="G109" i="24"/>
  <c r="H109" i="24" s="1"/>
  <c r="I109" i="24" s="1"/>
  <c r="J109" i="24" s="1"/>
  <c r="N109" i="31" s="1"/>
  <c r="D87" i="31"/>
  <c r="C87" i="31"/>
  <c r="B87" i="31"/>
  <c r="M87" i="29"/>
  <c r="L87" i="29"/>
  <c r="F87" i="29"/>
  <c r="D87" i="29"/>
  <c r="C87" i="29"/>
  <c r="V87" i="22"/>
  <c r="U87" i="22"/>
  <c r="T87" i="22"/>
  <c r="S87" i="22"/>
  <c r="R87" i="22"/>
  <c r="Q87" i="22"/>
  <c r="F87" i="22"/>
  <c r="D87" i="22"/>
  <c r="C87" i="22"/>
  <c r="AO87" i="21"/>
  <c r="AN87" i="21"/>
  <c r="AL87" i="21"/>
  <c r="AM87" i="21" s="1"/>
  <c r="AJ87" i="21"/>
  <c r="AI87" i="21"/>
  <c r="AH87" i="21"/>
  <c r="AG87" i="21"/>
  <c r="AE87" i="21"/>
  <c r="AD87" i="21"/>
  <c r="AB87" i="21"/>
  <c r="AC87" i="21" s="1"/>
  <c r="Z87" i="21"/>
  <c r="Y87" i="21"/>
  <c r="X87" i="21"/>
  <c r="W87" i="21"/>
  <c r="F87" i="21"/>
  <c r="G87" i="24"/>
  <c r="H87" i="24" s="1"/>
  <c r="I87" i="24" s="1"/>
  <c r="J87" i="24" s="1"/>
  <c r="N87" i="31" s="1"/>
  <c r="D64" i="31"/>
  <c r="C64" i="31"/>
  <c r="B64" i="31"/>
  <c r="D63" i="31"/>
  <c r="C63" i="31"/>
  <c r="B63" i="31"/>
  <c r="D62" i="31"/>
  <c r="C62" i="31"/>
  <c r="B62" i="31"/>
  <c r="D61" i="31"/>
  <c r="C61" i="31"/>
  <c r="B61" i="31"/>
  <c r="M64" i="29"/>
  <c r="L64" i="29"/>
  <c r="F64" i="29"/>
  <c r="D64" i="29"/>
  <c r="C64" i="29"/>
  <c r="M63" i="29"/>
  <c r="L63" i="29"/>
  <c r="F63" i="29"/>
  <c r="D63" i="29"/>
  <c r="C63" i="29"/>
  <c r="M62" i="29"/>
  <c r="L62" i="29"/>
  <c r="F62" i="29"/>
  <c r="D62" i="29"/>
  <c r="C62" i="29"/>
  <c r="M61" i="29"/>
  <c r="L61" i="29"/>
  <c r="F61" i="29"/>
  <c r="D61" i="29"/>
  <c r="C61" i="29"/>
  <c r="V64" i="22"/>
  <c r="U64" i="22"/>
  <c r="T64" i="22"/>
  <c r="S64" i="22"/>
  <c r="R64" i="22"/>
  <c r="Q64" i="22"/>
  <c r="F64" i="22"/>
  <c r="D64" i="22"/>
  <c r="C64" i="22"/>
  <c r="V63" i="22"/>
  <c r="U63" i="22"/>
  <c r="T63" i="22"/>
  <c r="S63" i="22"/>
  <c r="R63" i="22"/>
  <c r="Q63" i="22"/>
  <c r="F63" i="22"/>
  <c r="D63" i="22"/>
  <c r="C63" i="22"/>
  <c r="V62" i="22"/>
  <c r="U62" i="22"/>
  <c r="T62" i="22"/>
  <c r="S62" i="22"/>
  <c r="R62" i="22"/>
  <c r="Q62" i="22"/>
  <c r="F62" i="22"/>
  <c r="D62" i="22"/>
  <c r="C62" i="22"/>
  <c r="V61" i="22"/>
  <c r="U61" i="22"/>
  <c r="T61" i="22"/>
  <c r="S61" i="22"/>
  <c r="R61" i="22"/>
  <c r="Q61" i="22"/>
  <c r="F61" i="22"/>
  <c r="D61" i="22"/>
  <c r="C61" i="22"/>
  <c r="AO64" i="21"/>
  <c r="AN64" i="21"/>
  <c r="AL64" i="21"/>
  <c r="AM64" i="21" s="1"/>
  <c r="AJ64" i="21"/>
  <c r="AI64" i="21"/>
  <c r="AH64" i="21"/>
  <c r="AG64" i="21"/>
  <c r="AE64" i="21"/>
  <c r="AD64" i="21"/>
  <c r="AB64" i="21"/>
  <c r="AC64" i="21" s="1"/>
  <c r="Z64" i="21"/>
  <c r="Y64" i="21"/>
  <c r="X64" i="21"/>
  <c r="W64" i="21"/>
  <c r="F64" i="21"/>
  <c r="AO63" i="21"/>
  <c r="AN63" i="21"/>
  <c r="AL63" i="21"/>
  <c r="AM63" i="21" s="1"/>
  <c r="AJ63" i="21"/>
  <c r="AI63" i="21"/>
  <c r="AH63" i="21"/>
  <c r="AG63" i="21"/>
  <c r="AE63" i="21"/>
  <c r="AD63" i="21"/>
  <c r="AB63" i="21"/>
  <c r="AC63" i="21" s="1"/>
  <c r="Z63" i="21"/>
  <c r="Y63" i="21"/>
  <c r="X63" i="21"/>
  <c r="W63" i="21"/>
  <c r="F63" i="21"/>
  <c r="AO62" i="21"/>
  <c r="AN62" i="21"/>
  <c r="AL62" i="21"/>
  <c r="AM62" i="21" s="1"/>
  <c r="AJ62" i="21"/>
  <c r="AI62" i="21"/>
  <c r="AH62" i="21"/>
  <c r="AG62" i="21"/>
  <c r="AE62" i="21"/>
  <c r="AD62" i="21"/>
  <c r="AB62" i="21"/>
  <c r="AC62" i="21" s="1"/>
  <c r="Z62" i="21"/>
  <c r="Y62" i="21"/>
  <c r="X62" i="21"/>
  <c r="W62" i="21"/>
  <c r="F62" i="21"/>
  <c r="AO61" i="21"/>
  <c r="AN61" i="21"/>
  <c r="AL61" i="21"/>
  <c r="AM61" i="21" s="1"/>
  <c r="AJ61" i="21"/>
  <c r="AI61" i="21"/>
  <c r="AH61" i="21"/>
  <c r="AG61" i="21"/>
  <c r="AE61" i="21"/>
  <c r="AD61" i="21"/>
  <c r="AB61" i="21"/>
  <c r="AC61" i="21" s="1"/>
  <c r="Z61" i="21"/>
  <c r="Y61" i="21"/>
  <c r="X61" i="21"/>
  <c r="W61" i="21"/>
  <c r="F61" i="21"/>
  <c r="G64" i="24"/>
  <c r="H64" i="24" s="1"/>
  <c r="I64" i="24" s="1"/>
  <c r="J64" i="24" s="1"/>
  <c r="N64" i="31" s="1"/>
  <c r="G63" i="24"/>
  <c r="H63" i="24" s="1"/>
  <c r="I63" i="24" s="1"/>
  <c r="J63" i="24" s="1"/>
  <c r="N63" i="31" s="1"/>
  <c r="G62" i="24"/>
  <c r="H62" i="24" s="1"/>
  <c r="I62" i="24" s="1"/>
  <c r="J62" i="24" s="1"/>
  <c r="N62" i="31" s="1"/>
  <c r="G61" i="24"/>
  <c r="H61" i="24" s="1"/>
  <c r="I61" i="24" s="1"/>
  <c r="D58" i="31"/>
  <c r="C58" i="31"/>
  <c r="B58" i="31"/>
  <c r="D58" i="29"/>
  <c r="C58" i="29"/>
  <c r="M58" i="29"/>
  <c r="L58" i="29"/>
  <c r="V58" i="22"/>
  <c r="U58" i="22"/>
  <c r="T58" i="22"/>
  <c r="S58" i="22"/>
  <c r="R58" i="22"/>
  <c r="Q58" i="22"/>
  <c r="F58" i="22"/>
  <c r="D58" i="22"/>
  <c r="C58" i="22"/>
  <c r="AO58" i="21"/>
  <c r="AN58" i="21"/>
  <c r="AL58" i="21"/>
  <c r="AM58" i="21" s="1"/>
  <c r="AJ58" i="21"/>
  <c r="AI58" i="21"/>
  <c r="AH58" i="21"/>
  <c r="AG58" i="21"/>
  <c r="AE58" i="21"/>
  <c r="AD58" i="21"/>
  <c r="AB58" i="21"/>
  <c r="AC58" i="21" s="1"/>
  <c r="Z58" i="21"/>
  <c r="Y58" i="21"/>
  <c r="X58" i="21"/>
  <c r="W58" i="21"/>
  <c r="B34" i="31"/>
  <c r="B33" i="31"/>
  <c r="C34" i="29"/>
  <c r="C33" i="29"/>
  <c r="C35" i="22"/>
  <c r="C34" i="22"/>
  <c r="C33" i="22"/>
  <c r="C34" i="31"/>
  <c r="C33" i="31"/>
  <c r="D34" i="29"/>
  <c r="D33" i="29"/>
  <c r="D34" i="22"/>
  <c r="D33" i="22"/>
  <c r="D34" i="31"/>
  <c r="D33" i="31"/>
  <c r="M34" i="29"/>
  <c r="L34" i="29"/>
  <c r="F34" i="29"/>
  <c r="M33" i="29"/>
  <c r="L33" i="29"/>
  <c r="F33" i="29"/>
  <c r="V34" i="22"/>
  <c r="U34" i="22"/>
  <c r="T34" i="22"/>
  <c r="S34" i="22"/>
  <c r="R34" i="22"/>
  <c r="Q34" i="22"/>
  <c r="F34" i="22"/>
  <c r="V33" i="22"/>
  <c r="U33" i="22"/>
  <c r="T33" i="22"/>
  <c r="S33" i="22"/>
  <c r="R33" i="22"/>
  <c r="Q33" i="22"/>
  <c r="F33" i="22"/>
  <c r="AO34" i="21"/>
  <c r="AN34" i="21"/>
  <c r="AL34" i="21"/>
  <c r="AM34" i="21" s="1"/>
  <c r="AJ34" i="21"/>
  <c r="AI34" i="21"/>
  <c r="AH34" i="21"/>
  <c r="AG34" i="21"/>
  <c r="AE34" i="21"/>
  <c r="AD34" i="21"/>
  <c r="AB34" i="21"/>
  <c r="AC34" i="21" s="1"/>
  <c r="Z34" i="21"/>
  <c r="Y34" i="21"/>
  <c r="X34" i="21"/>
  <c r="W34" i="21"/>
  <c r="F34" i="21"/>
  <c r="AO33" i="21"/>
  <c r="AN33" i="21"/>
  <c r="AL33" i="21"/>
  <c r="AM33" i="21" s="1"/>
  <c r="AJ33" i="21"/>
  <c r="AI33" i="21"/>
  <c r="AH33" i="21"/>
  <c r="AG33" i="21"/>
  <c r="AE33" i="21"/>
  <c r="AD33" i="21"/>
  <c r="AB33" i="21"/>
  <c r="AC33" i="21" s="1"/>
  <c r="Z33" i="21"/>
  <c r="Y33" i="21"/>
  <c r="X33" i="21"/>
  <c r="W33" i="21"/>
  <c r="F33" i="21"/>
  <c r="C56" i="22"/>
  <c r="D56" i="22"/>
  <c r="F56" i="22"/>
  <c r="Q56" i="22"/>
  <c r="R56" i="22"/>
  <c r="S56" i="22"/>
  <c r="T56" i="22"/>
  <c r="U56" i="22"/>
  <c r="V56" i="22"/>
  <c r="C57" i="22"/>
  <c r="F57" i="22"/>
  <c r="Q57" i="22"/>
  <c r="R57" i="22"/>
  <c r="S57" i="22"/>
  <c r="T57" i="22"/>
  <c r="U57" i="22"/>
  <c r="F56" i="21"/>
  <c r="W56" i="21"/>
  <c r="X56" i="21"/>
  <c r="Y56" i="21"/>
  <c r="Z56" i="21"/>
  <c r="AB56" i="21"/>
  <c r="AC56" i="21" s="1"/>
  <c r="AD56" i="21"/>
  <c r="AE56" i="21"/>
  <c r="AG56" i="21"/>
  <c r="AH56" i="21"/>
  <c r="AI56" i="21"/>
  <c r="AJ56" i="21"/>
  <c r="AL56" i="21"/>
  <c r="AM56" i="21" s="1"/>
  <c r="AN56" i="21"/>
  <c r="AO56" i="21"/>
  <c r="D112" i="31"/>
  <c r="C112" i="31"/>
  <c r="B112" i="31"/>
  <c r="D110" i="31"/>
  <c r="C110" i="31"/>
  <c r="B110" i="31"/>
  <c r="D108" i="31"/>
  <c r="C108" i="31"/>
  <c r="B108" i="31"/>
  <c r="M112" i="29"/>
  <c r="L112" i="29"/>
  <c r="F112" i="29"/>
  <c r="D112" i="29"/>
  <c r="C112" i="29"/>
  <c r="M110" i="29"/>
  <c r="L110" i="29"/>
  <c r="F110" i="29"/>
  <c r="D110" i="29"/>
  <c r="C110" i="29"/>
  <c r="M108" i="29"/>
  <c r="L108" i="29"/>
  <c r="F108" i="29"/>
  <c r="D108" i="29"/>
  <c r="C108" i="29"/>
  <c r="V112" i="22"/>
  <c r="U112" i="22"/>
  <c r="T112" i="22"/>
  <c r="S112" i="22"/>
  <c r="R112" i="22"/>
  <c r="Q112" i="22"/>
  <c r="F112" i="22"/>
  <c r="D112" i="22"/>
  <c r="C112" i="22"/>
  <c r="V110" i="22"/>
  <c r="U110" i="22"/>
  <c r="T110" i="22"/>
  <c r="S110" i="22"/>
  <c r="R110" i="22"/>
  <c r="Q110" i="22"/>
  <c r="F110" i="22"/>
  <c r="D110" i="22"/>
  <c r="C110" i="22"/>
  <c r="V108" i="22"/>
  <c r="U108" i="22"/>
  <c r="T108" i="22"/>
  <c r="S108" i="22"/>
  <c r="R108" i="22"/>
  <c r="Q108" i="22"/>
  <c r="F108" i="22"/>
  <c r="D108" i="22"/>
  <c r="C108" i="22"/>
  <c r="AO112" i="21"/>
  <c r="AN112" i="21"/>
  <c r="AL112" i="21"/>
  <c r="AM112" i="21" s="1"/>
  <c r="AJ112" i="21"/>
  <c r="AI112" i="21"/>
  <c r="AH112" i="21"/>
  <c r="AG112" i="21"/>
  <c r="AE112" i="21"/>
  <c r="AD112" i="21"/>
  <c r="AB112" i="21"/>
  <c r="AC112" i="21" s="1"/>
  <c r="Z112" i="21"/>
  <c r="Y112" i="21"/>
  <c r="X112" i="21"/>
  <c r="W112" i="21"/>
  <c r="F112" i="21"/>
  <c r="AO110" i="21"/>
  <c r="AN110" i="21"/>
  <c r="AL110" i="21"/>
  <c r="AM110" i="21" s="1"/>
  <c r="AJ110" i="21"/>
  <c r="AI110" i="21"/>
  <c r="AH110" i="21"/>
  <c r="AG110" i="21"/>
  <c r="AE110" i="21"/>
  <c r="AD110" i="21"/>
  <c r="AB110" i="21"/>
  <c r="AC110" i="21" s="1"/>
  <c r="Z110" i="21"/>
  <c r="Y110" i="21"/>
  <c r="X110" i="21"/>
  <c r="W110" i="21"/>
  <c r="F110" i="21"/>
  <c r="AO108" i="21"/>
  <c r="AN108" i="21"/>
  <c r="AL108" i="21"/>
  <c r="AM108" i="21" s="1"/>
  <c r="AJ108" i="21"/>
  <c r="AI108" i="21"/>
  <c r="AH108" i="21"/>
  <c r="AG108" i="21"/>
  <c r="AE108" i="21"/>
  <c r="AD108" i="21"/>
  <c r="AB108" i="21"/>
  <c r="AC108" i="21" s="1"/>
  <c r="Z108" i="21"/>
  <c r="Y108" i="21"/>
  <c r="X108" i="21"/>
  <c r="W108" i="21"/>
  <c r="F108" i="21"/>
  <c r="G112" i="24"/>
  <c r="H112" i="24" s="1"/>
  <c r="I112" i="24" s="1"/>
  <c r="J112" i="24" s="1"/>
  <c r="N112" i="31" s="1"/>
  <c r="G110" i="24"/>
  <c r="H110" i="24" s="1"/>
  <c r="I110" i="24" s="1"/>
  <c r="J110" i="24" s="1"/>
  <c r="N110" i="31" s="1"/>
  <c r="G108" i="24"/>
  <c r="H108" i="24" s="1"/>
  <c r="I108" i="24" s="1"/>
  <c r="J108" i="24" s="1"/>
  <c r="N108" i="31" s="1"/>
  <c r="D105" i="31"/>
  <c r="C105" i="31"/>
  <c r="B105" i="31"/>
  <c r="D102" i="31"/>
  <c r="C102" i="31"/>
  <c r="D100" i="31"/>
  <c r="C100" i="31"/>
  <c r="B100" i="31"/>
  <c r="D97" i="31"/>
  <c r="C97" i="31"/>
  <c r="B97" i="31"/>
  <c r="D95" i="31"/>
  <c r="C95" i="31"/>
  <c r="B95" i="31"/>
  <c r="D92" i="31"/>
  <c r="C92" i="31"/>
  <c r="B92" i="31"/>
  <c r="D91" i="31"/>
  <c r="C91" i="31"/>
  <c r="B91" i="31"/>
  <c r="M105" i="29"/>
  <c r="L105" i="29"/>
  <c r="F105" i="29"/>
  <c r="D105" i="29"/>
  <c r="C105" i="29"/>
  <c r="M102" i="29"/>
  <c r="L102" i="29"/>
  <c r="F102" i="29"/>
  <c r="D102" i="29"/>
  <c r="C102" i="29"/>
  <c r="M100" i="29"/>
  <c r="L100" i="29"/>
  <c r="F100" i="29"/>
  <c r="D100" i="29"/>
  <c r="C100" i="29"/>
  <c r="M97" i="29"/>
  <c r="L97" i="29"/>
  <c r="F97" i="29"/>
  <c r="D97" i="29"/>
  <c r="C97" i="29"/>
  <c r="M95" i="29"/>
  <c r="L95" i="29"/>
  <c r="F95" i="29"/>
  <c r="D95" i="29"/>
  <c r="C95" i="29"/>
  <c r="M92" i="29"/>
  <c r="L92" i="29"/>
  <c r="F92" i="29"/>
  <c r="D92" i="29"/>
  <c r="C92" i="29"/>
  <c r="M91" i="29"/>
  <c r="L91" i="29"/>
  <c r="F91" i="29"/>
  <c r="D91" i="29"/>
  <c r="C91" i="29"/>
  <c r="V105" i="22"/>
  <c r="U105" i="22"/>
  <c r="T105" i="22"/>
  <c r="S105" i="22"/>
  <c r="R105" i="22"/>
  <c r="Q105" i="22"/>
  <c r="F105" i="22"/>
  <c r="D105" i="22"/>
  <c r="C105" i="22"/>
  <c r="V102" i="22"/>
  <c r="U102" i="22"/>
  <c r="T102" i="22"/>
  <c r="S102" i="22"/>
  <c r="R102" i="22"/>
  <c r="Q102" i="22"/>
  <c r="F102" i="22"/>
  <c r="D102" i="22"/>
  <c r="C102" i="22"/>
  <c r="V100" i="22"/>
  <c r="U100" i="22"/>
  <c r="T100" i="22"/>
  <c r="S100" i="22"/>
  <c r="R100" i="22"/>
  <c r="Q100" i="22"/>
  <c r="F100" i="22"/>
  <c r="D100" i="22"/>
  <c r="C100" i="22"/>
  <c r="V97" i="22"/>
  <c r="U97" i="22"/>
  <c r="T97" i="22"/>
  <c r="S97" i="22"/>
  <c r="R97" i="22"/>
  <c r="Q97" i="22"/>
  <c r="F97" i="22"/>
  <c r="D97" i="22"/>
  <c r="C97" i="22"/>
  <c r="V95" i="22"/>
  <c r="U95" i="22"/>
  <c r="T95" i="22"/>
  <c r="S95" i="22"/>
  <c r="R95" i="22"/>
  <c r="Q95" i="22"/>
  <c r="F95" i="22"/>
  <c r="D95" i="22"/>
  <c r="C95" i="22"/>
  <c r="V92" i="22"/>
  <c r="U92" i="22"/>
  <c r="T92" i="22"/>
  <c r="S92" i="22"/>
  <c r="R92" i="22"/>
  <c r="Q92" i="22"/>
  <c r="F92" i="22"/>
  <c r="D92" i="22"/>
  <c r="C92" i="22"/>
  <c r="V91" i="22"/>
  <c r="U91" i="22"/>
  <c r="T91" i="22"/>
  <c r="S91" i="22"/>
  <c r="R91" i="22"/>
  <c r="Q91" i="22"/>
  <c r="F91" i="22"/>
  <c r="D91" i="22"/>
  <c r="C91" i="22"/>
  <c r="AO105" i="21"/>
  <c r="AN105" i="21"/>
  <c r="AL105" i="21"/>
  <c r="AM105" i="21" s="1"/>
  <c r="AJ105" i="21"/>
  <c r="AI105" i="21"/>
  <c r="AH105" i="21"/>
  <c r="AG105" i="21"/>
  <c r="AE105" i="21"/>
  <c r="AD105" i="21"/>
  <c r="AB105" i="21"/>
  <c r="AC105" i="21" s="1"/>
  <c r="Z105" i="21"/>
  <c r="Y105" i="21"/>
  <c r="X105" i="21"/>
  <c r="W105" i="21"/>
  <c r="F105" i="21"/>
  <c r="AO102" i="21"/>
  <c r="AN102" i="21"/>
  <c r="AL102" i="21"/>
  <c r="AM102" i="21" s="1"/>
  <c r="AJ102" i="21"/>
  <c r="AI102" i="21"/>
  <c r="AH102" i="21"/>
  <c r="AG102" i="21"/>
  <c r="AE102" i="21"/>
  <c r="AD102" i="21"/>
  <c r="AB102" i="21"/>
  <c r="AC102" i="21" s="1"/>
  <c r="Z102" i="21"/>
  <c r="Y102" i="21"/>
  <c r="X102" i="21"/>
  <c r="W102" i="21"/>
  <c r="F102" i="21"/>
  <c r="AO100" i="21"/>
  <c r="AN100" i="21"/>
  <c r="AL100" i="21"/>
  <c r="AM100" i="21" s="1"/>
  <c r="AJ100" i="21"/>
  <c r="AI100" i="21"/>
  <c r="AH100" i="21"/>
  <c r="AG100" i="21"/>
  <c r="AE100" i="21"/>
  <c r="AD100" i="21"/>
  <c r="AB100" i="21"/>
  <c r="AC100" i="21" s="1"/>
  <c r="Z100" i="21"/>
  <c r="Y100" i="21"/>
  <c r="X100" i="21"/>
  <c r="W100" i="21"/>
  <c r="F100" i="21"/>
  <c r="AO97" i="21"/>
  <c r="AN97" i="21"/>
  <c r="AL97" i="21"/>
  <c r="AM97" i="21" s="1"/>
  <c r="AJ97" i="21"/>
  <c r="AI97" i="21"/>
  <c r="AH97" i="21"/>
  <c r="AG97" i="21"/>
  <c r="AE97" i="21"/>
  <c r="AD97" i="21"/>
  <c r="AB97" i="21"/>
  <c r="AC97" i="21" s="1"/>
  <c r="Z97" i="21"/>
  <c r="Y97" i="21"/>
  <c r="X97" i="21"/>
  <c r="W97" i="21"/>
  <c r="F97" i="21"/>
  <c r="AO95" i="21"/>
  <c r="AN95" i="21"/>
  <c r="AL95" i="21"/>
  <c r="AM95" i="21" s="1"/>
  <c r="AJ95" i="21"/>
  <c r="AI95" i="21"/>
  <c r="AH95" i="21"/>
  <c r="AG95" i="21"/>
  <c r="AE95" i="21"/>
  <c r="AD95" i="21"/>
  <c r="AB95" i="21"/>
  <c r="AC95" i="21" s="1"/>
  <c r="Z95" i="21"/>
  <c r="Y95" i="21"/>
  <c r="X95" i="21"/>
  <c r="W95" i="21"/>
  <c r="F95" i="21"/>
  <c r="AO92" i="21"/>
  <c r="AN92" i="21"/>
  <c r="AL92" i="21"/>
  <c r="AM92" i="21" s="1"/>
  <c r="AJ92" i="21"/>
  <c r="AI92" i="21"/>
  <c r="AH92" i="21"/>
  <c r="AG92" i="21"/>
  <c r="AE92" i="21"/>
  <c r="AD92" i="21"/>
  <c r="AB92" i="21"/>
  <c r="AC92" i="21" s="1"/>
  <c r="Z92" i="21"/>
  <c r="Y92" i="21"/>
  <c r="X92" i="21"/>
  <c r="W92" i="21"/>
  <c r="F92" i="21"/>
  <c r="AO91" i="21"/>
  <c r="AN91" i="21"/>
  <c r="AL91" i="21"/>
  <c r="AM91" i="21" s="1"/>
  <c r="AJ91" i="21"/>
  <c r="AI91" i="21"/>
  <c r="AH91" i="21"/>
  <c r="AG91" i="21"/>
  <c r="AE91" i="21"/>
  <c r="AD91" i="21"/>
  <c r="AB91" i="21"/>
  <c r="AC91" i="21" s="1"/>
  <c r="Z91" i="21"/>
  <c r="Y91" i="21"/>
  <c r="X91" i="21"/>
  <c r="W91" i="21"/>
  <c r="F91" i="21"/>
  <c r="G105" i="24"/>
  <c r="H105" i="24" s="1"/>
  <c r="I105" i="24" s="1"/>
  <c r="J105" i="24" s="1"/>
  <c r="N105" i="31" s="1"/>
  <c r="G102" i="24"/>
  <c r="H102" i="24" s="1"/>
  <c r="I102" i="24" s="1"/>
  <c r="J102" i="24" s="1"/>
  <c r="N102" i="31" s="1"/>
  <c r="G100" i="24"/>
  <c r="H100" i="24" s="1"/>
  <c r="I100" i="24" s="1"/>
  <c r="J100" i="24" s="1"/>
  <c r="N100" i="31" s="1"/>
  <c r="G97" i="24"/>
  <c r="H97" i="24" s="1"/>
  <c r="I97" i="24" s="1"/>
  <c r="J97" i="24" s="1"/>
  <c r="N97" i="31" s="1"/>
  <c r="G95" i="24"/>
  <c r="H95" i="24" s="1"/>
  <c r="I95" i="24" s="1"/>
  <c r="J95" i="24" s="1"/>
  <c r="N95" i="31" s="1"/>
  <c r="G92" i="24"/>
  <c r="H92" i="24" s="1"/>
  <c r="I92" i="24" s="1"/>
  <c r="J92" i="24" s="1"/>
  <c r="N92" i="31" s="1"/>
  <c r="G91" i="24"/>
  <c r="H91" i="24" s="1"/>
  <c r="I91" i="24" s="1"/>
  <c r="J91" i="24" s="1"/>
  <c r="N91" i="31" s="1"/>
  <c r="D82" i="31"/>
  <c r="C82" i="31"/>
  <c r="B82" i="31"/>
  <c r="D81" i="31"/>
  <c r="C81" i="31"/>
  <c r="B81" i="31"/>
  <c r="D78" i="31"/>
  <c r="C78" i="31"/>
  <c r="B78" i="31"/>
  <c r="D75" i="31"/>
  <c r="C75" i="31"/>
  <c r="B75" i="31"/>
  <c r="D70" i="31"/>
  <c r="C70" i="31"/>
  <c r="B70" i="31"/>
  <c r="D65" i="31"/>
  <c r="C65" i="31"/>
  <c r="B65" i="31"/>
  <c r="D60" i="31"/>
  <c r="C60" i="31"/>
  <c r="B60" i="31"/>
  <c r="D59" i="31"/>
  <c r="C59" i="31"/>
  <c r="B59" i="31"/>
  <c r="D57" i="31"/>
  <c r="C57" i="31"/>
  <c r="B57" i="31"/>
  <c r="D56" i="31"/>
  <c r="C56" i="31"/>
  <c r="B56" i="31"/>
  <c r="D36" i="31"/>
  <c r="C36" i="31"/>
  <c r="B36" i="31"/>
  <c r="D35" i="31"/>
  <c r="C35" i="31"/>
  <c r="B35" i="31"/>
  <c r="M82" i="29"/>
  <c r="L82" i="29"/>
  <c r="F82" i="29"/>
  <c r="D82" i="29"/>
  <c r="C82" i="29"/>
  <c r="M81" i="29"/>
  <c r="L81" i="29"/>
  <c r="F81" i="29"/>
  <c r="D81" i="29"/>
  <c r="C81" i="29"/>
  <c r="M80" i="29"/>
  <c r="L80" i="29"/>
  <c r="F80" i="29"/>
  <c r="D80" i="29"/>
  <c r="C80" i="29"/>
  <c r="M78" i="29"/>
  <c r="L78" i="29"/>
  <c r="F78" i="29"/>
  <c r="D78" i="29"/>
  <c r="C78" i="29"/>
  <c r="M75" i="29"/>
  <c r="L75" i="29"/>
  <c r="F75" i="29"/>
  <c r="D75" i="29"/>
  <c r="C75" i="29"/>
  <c r="M70" i="29"/>
  <c r="L70" i="29"/>
  <c r="F70" i="29"/>
  <c r="D70" i="29"/>
  <c r="C70" i="29"/>
  <c r="M65" i="29"/>
  <c r="L65" i="29"/>
  <c r="F65" i="29"/>
  <c r="D65" i="29"/>
  <c r="C65" i="29"/>
  <c r="M60" i="29"/>
  <c r="L60" i="29"/>
  <c r="F60" i="29"/>
  <c r="D60" i="29"/>
  <c r="C60" i="29"/>
  <c r="M59" i="29"/>
  <c r="L59" i="29"/>
  <c r="F59" i="29"/>
  <c r="D59" i="29"/>
  <c r="C59" i="29"/>
  <c r="M57" i="29"/>
  <c r="L57" i="29"/>
  <c r="F57" i="29"/>
  <c r="D57" i="29"/>
  <c r="C57" i="29"/>
  <c r="M56" i="29"/>
  <c r="L56" i="29"/>
  <c r="F56" i="29"/>
  <c r="D56" i="29"/>
  <c r="C56" i="29"/>
  <c r="M36" i="29"/>
  <c r="L36" i="29"/>
  <c r="F36" i="29"/>
  <c r="D36" i="29"/>
  <c r="C36" i="29"/>
  <c r="M35" i="29"/>
  <c r="L35" i="29"/>
  <c r="F35" i="29"/>
  <c r="C35" i="29"/>
  <c r="V82" i="22"/>
  <c r="U82" i="22"/>
  <c r="T82" i="22"/>
  <c r="S82" i="22"/>
  <c r="R82" i="22"/>
  <c r="Q82" i="22"/>
  <c r="F82" i="22"/>
  <c r="D82" i="22"/>
  <c r="C82" i="22"/>
  <c r="V81" i="22"/>
  <c r="U81" i="22"/>
  <c r="T81" i="22"/>
  <c r="S81" i="22"/>
  <c r="R81" i="22"/>
  <c r="Q81" i="22"/>
  <c r="F81" i="22"/>
  <c r="D81" i="22"/>
  <c r="C81" i="22"/>
  <c r="V80" i="22"/>
  <c r="U80" i="22"/>
  <c r="T80" i="22"/>
  <c r="S80" i="22"/>
  <c r="R80" i="22"/>
  <c r="Q80" i="22"/>
  <c r="F80" i="22"/>
  <c r="D80" i="22"/>
  <c r="C80" i="22"/>
  <c r="V78" i="22"/>
  <c r="U78" i="22"/>
  <c r="T78" i="22"/>
  <c r="S78" i="22"/>
  <c r="R78" i="22"/>
  <c r="Q78" i="22"/>
  <c r="F78" i="22"/>
  <c r="D78" i="22"/>
  <c r="C78" i="22"/>
  <c r="V75" i="22"/>
  <c r="U75" i="22"/>
  <c r="T75" i="22"/>
  <c r="S75" i="22"/>
  <c r="R75" i="22"/>
  <c r="Q75" i="22"/>
  <c r="F75" i="22"/>
  <c r="C75" i="22"/>
  <c r="V70" i="22"/>
  <c r="U70" i="22"/>
  <c r="T70" i="22"/>
  <c r="S70" i="22"/>
  <c r="R70" i="22"/>
  <c r="Q70" i="22"/>
  <c r="F70" i="22"/>
  <c r="D70" i="22"/>
  <c r="C70" i="22"/>
  <c r="V65" i="22"/>
  <c r="U65" i="22"/>
  <c r="T65" i="22"/>
  <c r="S65" i="22"/>
  <c r="R65" i="22"/>
  <c r="Q65" i="22"/>
  <c r="F65" i="22"/>
  <c r="D65" i="22"/>
  <c r="C65" i="22"/>
  <c r="V60" i="22"/>
  <c r="U60" i="22"/>
  <c r="T60" i="22"/>
  <c r="S60" i="22"/>
  <c r="R60" i="22"/>
  <c r="Q60" i="22"/>
  <c r="F60" i="22"/>
  <c r="D60" i="22"/>
  <c r="C60" i="22"/>
  <c r="V59" i="22"/>
  <c r="U59" i="22"/>
  <c r="T59" i="22"/>
  <c r="S59" i="22"/>
  <c r="R59" i="22"/>
  <c r="Q59" i="22"/>
  <c r="F59" i="22"/>
  <c r="D59" i="22"/>
  <c r="C59" i="22"/>
  <c r="V36" i="22"/>
  <c r="U36" i="22"/>
  <c r="T36" i="22"/>
  <c r="S36" i="22"/>
  <c r="R36" i="22"/>
  <c r="Q36" i="22"/>
  <c r="F36" i="22"/>
  <c r="D36" i="22"/>
  <c r="C36" i="22"/>
  <c r="V35" i="22"/>
  <c r="U35" i="22"/>
  <c r="T35" i="22"/>
  <c r="S35" i="22"/>
  <c r="R35" i="22"/>
  <c r="Q35" i="22"/>
  <c r="F35" i="22"/>
  <c r="D35" i="22"/>
  <c r="AO82" i="21"/>
  <c r="AN82" i="21"/>
  <c r="AL82" i="21"/>
  <c r="AM82" i="21" s="1"/>
  <c r="AJ82" i="21"/>
  <c r="AI82" i="21"/>
  <c r="AH82" i="21"/>
  <c r="AG82" i="21"/>
  <c r="AE82" i="21"/>
  <c r="AD82" i="21"/>
  <c r="AB82" i="21"/>
  <c r="AC82" i="21" s="1"/>
  <c r="Z82" i="21"/>
  <c r="Y82" i="21"/>
  <c r="X82" i="21"/>
  <c r="W82" i="21"/>
  <c r="F82" i="21"/>
  <c r="AO81" i="21"/>
  <c r="AN81" i="21"/>
  <c r="AL81" i="21"/>
  <c r="AM81" i="21" s="1"/>
  <c r="AJ81" i="21"/>
  <c r="AI81" i="21"/>
  <c r="AH81" i="21"/>
  <c r="AG81" i="21"/>
  <c r="AE81" i="21"/>
  <c r="AD81" i="21"/>
  <c r="AB81" i="21"/>
  <c r="AC81" i="21" s="1"/>
  <c r="Z81" i="21"/>
  <c r="Y81" i="21"/>
  <c r="X81" i="21"/>
  <c r="W81" i="21"/>
  <c r="F81" i="21"/>
  <c r="AO80" i="21"/>
  <c r="AN80" i="21"/>
  <c r="AL80" i="21"/>
  <c r="AM80" i="21" s="1"/>
  <c r="AJ80" i="21"/>
  <c r="AI80" i="21"/>
  <c r="AH80" i="21"/>
  <c r="AG80" i="21"/>
  <c r="AE80" i="21"/>
  <c r="AD80" i="21"/>
  <c r="AB80" i="21"/>
  <c r="AC80" i="21" s="1"/>
  <c r="Z80" i="21"/>
  <c r="Y80" i="21"/>
  <c r="X80" i="21"/>
  <c r="W80" i="21"/>
  <c r="F80" i="21"/>
  <c r="AO78" i="21"/>
  <c r="AN78" i="21"/>
  <c r="AL78" i="21"/>
  <c r="AM78" i="21" s="1"/>
  <c r="AJ78" i="21"/>
  <c r="AI78" i="21"/>
  <c r="AH78" i="21"/>
  <c r="AG78" i="21"/>
  <c r="AE78" i="21"/>
  <c r="AD78" i="21"/>
  <c r="AB78" i="21"/>
  <c r="AC78" i="21" s="1"/>
  <c r="Z78" i="21"/>
  <c r="Y78" i="21"/>
  <c r="X78" i="21"/>
  <c r="W78" i="21"/>
  <c r="F78" i="21"/>
  <c r="AO75" i="21"/>
  <c r="AN75" i="21"/>
  <c r="AL75" i="21"/>
  <c r="AM75" i="21" s="1"/>
  <c r="AJ75" i="21"/>
  <c r="AI75" i="21"/>
  <c r="AH75" i="21"/>
  <c r="AG75" i="21"/>
  <c r="AE75" i="21"/>
  <c r="AD75" i="21"/>
  <c r="AB75" i="21"/>
  <c r="AC75" i="21" s="1"/>
  <c r="Z75" i="21"/>
  <c r="Y75" i="21"/>
  <c r="X75" i="21"/>
  <c r="W75" i="21"/>
  <c r="F75" i="21"/>
  <c r="AO70" i="21"/>
  <c r="AN70" i="21"/>
  <c r="AL70" i="21"/>
  <c r="AM70" i="21" s="1"/>
  <c r="AJ70" i="21"/>
  <c r="AI70" i="21"/>
  <c r="AH70" i="21"/>
  <c r="AG70" i="21"/>
  <c r="AE70" i="21"/>
  <c r="AD70" i="21"/>
  <c r="AB70" i="21"/>
  <c r="AC70" i="21" s="1"/>
  <c r="Z70" i="21"/>
  <c r="Y70" i="21"/>
  <c r="X70" i="21"/>
  <c r="W70" i="21"/>
  <c r="F70" i="21"/>
  <c r="AO65" i="21"/>
  <c r="AN65" i="21"/>
  <c r="AL65" i="21"/>
  <c r="AM65" i="21" s="1"/>
  <c r="AJ65" i="21"/>
  <c r="AI65" i="21"/>
  <c r="AH65" i="21"/>
  <c r="AG65" i="21"/>
  <c r="AE65" i="21"/>
  <c r="AD65" i="21"/>
  <c r="AB65" i="21"/>
  <c r="AC65" i="21" s="1"/>
  <c r="Z65" i="21"/>
  <c r="Y65" i="21"/>
  <c r="X65" i="21"/>
  <c r="W65" i="21"/>
  <c r="F65" i="21"/>
  <c r="AO60" i="21"/>
  <c r="AN60" i="21"/>
  <c r="AL60" i="21"/>
  <c r="AM60" i="21" s="1"/>
  <c r="AJ60" i="21"/>
  <c r="AI60" i="21"/>
  <c r="AH60" i="21"/>
  <c r="AG60" i="21"/>
  <c r="AE60" i="21"/>
  <c r="AD60" i="21"/>
  <c r="AB60" i="21"/>
  <c r="AC60" i="21" s="1"/>
  <c r="Z60" i="21"/>
  <c r="Y60" i="21"/>
  <c r="X60" i="21"/>
  <c r="W60" i="21"/>
  <c r="F60" i="21"/>
  <c r="AO59" i="21"/>
  <c r="AN59" i="21"/>
  <c r="AL59" i="21"/>
  <c r="AM59" i="21" s="1"/>
  <c r="AJ59" i="21"/>
  <c r="AI59" i="21"/>
  <c r="AH59" i="21"/>
  <c r="AG59" i="21"/>
  <c r="AE59" i="21"/>
  <c r="AD59" i="21"/>
  <c r="AB59" i="21"/>
  <c r="AC59" i="21" s="1"/>
  <c r="Z59" i="21"/>
  <c r="Y59" i="21"/>
  <c r="X59" i="21"/>
  <c r="W59" i="21"/>
  <c r="F59" i="21"/>
  <c r="AO57" i="21"/>
  <c r="AN57" i="21"/>
  <c r="AL57" i="21"/>
  <c r="AM57" i="21" s="1"/>
  <c r="AJ57" i="21"/>
  <c r="AI57" i="21"/>
  <c r="AH57" i="21"/>
  <c r="AG57" i="21"/>
  <c r="AE57" i="21"/>
  <c r="AD57" i="21"/>
  <c r="AB57" i="21"/>
  <c r="AC57" i="21" s="1"/>
  <c r="Z57" i="21"/>
  <c r="Y57" i="21"/>
  <c r="X57" i="21"/>
  <c r="W57" i="21"/>
  <c r="F57" i="21"/>
  <c r="AO36" i="21"/>
  <c r="AN36" i="21"/>
  <c r="AL36" i="21"/>
  <c r="AM36" i="21" s="1"/>
  <c r="AJ36" i="21"/>
  <c r="AI36" i="21"/>
  <c r="AH36" i="21"/>
  <c r="AG36" i="21"/>
  <c r="AE36" i="21"/>
  <c r="AD36" i="21"/>
  <c r="AB36" i="21"/>
  <c r="AC36" i="21" s="1"/>
  <c r="Z36" i="21"/>
  <c r="Y36" i="21"/>
  <c r="X36" i="21"/>
  <c r="W36" i="21"/>
  <c r="F36" i="21"/>
  <c r="AO35" i="21"/>
  <c r="AN35" i="21"/>
  <c r="AL35" i="21"/>
  <c r="AM35" i="21" s="1"/>
  <c r="AJ35" i="21"/>
  <c r="AI35" i="21"/>
  <c r="AH35" i="21"/>
  <c r="AG35" i="21"/>
  <c r="AE35" i="21"/>
  <c r="AD35" i="21"/>
  <c r="AB35" i="21"/>
  <c r="AC35" i="21" s="1"/>
  <c r="Z35" i="21"/>
  <c r="Y35" i="21"/>
  <c r="X35" i="21"/>
  <c r="W35" i="21"/>
  <c r="F35" i="21"/>
  <c r="G82" i="24"/>
  <c r="H82" i="24" s="1"/>
  <c r="I82" i="24" s="1"/>
  <c r="J82" i="24" s="1"/>
  <c r="N82" i="31" s="1"/>
  <c r="G81" i="24"/>
  <c r="H81" i="24" s="1"/>
  <c r="I81" i="24" s="1"/>
  <c r="J81" i="24" s="1"/>
  <c r="N81" i="31" s="1"/>
  <c r="G80" i="24"/>
  <c r="H80" i="24" s="1"/>
  <c r="I80" i="24" s="1"/>
  <c r="J80" i="24" s="1"/>
  <c r="N80" i="31" s="1"/>
  <c r="G78" i="24"/>
  <c r="H78" i="24" s="1"/>
  <c r="I78" i="24" s="1"/>
  <c r="J78" i="24" s="1"/>
  <c r="N78" i="31" s="1"/>
  <c r="G75" i="24"/>
  <c r="H75" i="24" s="1"/>
  <c r="I75" i="24" s="1"/>
  <c r="J75" i="24" s="1"/>
  <c r="N75" i="31" s="1"/>
  <c r="G70" i="24"/>
  <c r="H70" i="24" s="1"/>
  <c r="I70" i="24" s="1"/>
  <c r="J70" i="24" s="1"/>
  <c r="N70" i="31" s="1"/>
  <c r="G65" i="24"/>
  <c r="H65" i="24" s="1"/>
  <c r="I65" i="24" s="1"/>
  <c r="G60" i="24"/>
  <c r="H60" i="24" s="1"/>
  <c r="I60" i="24" s="1"/>
  <c r="J60" i="24" s="1"/>
  <c r="N60" i="31" s="1"/>
  <c r="M127" i="29"/>
  <c r="L127" i="29"/>
  <c r="F127" i="29"/>
  <c r="D127" i="29"/>
  <c r="C127" i="29"/>
  <c r="M126" i="29"/>
  <c r="L126" i="29"/>
  <c r="F126" i="29"/>
  <c r="D126" i="29"/>
  <c r="C126" i="29"/>
  <c r="M125" i="29"/>
  <c r="L125" i="29"/>
  <c r="F125" i="29"/>
  <c r="D125" i="29"/>
  <c r="C125" i="29"/>
  <c r="F117" i="29"/>
  <c r="C117" i="29"/>
  <c r="M116" i="29"/>
  <c r="L116" i="29"/>
  <c r="F116" i="29"/>
  <c r="D116" i="29"/>
  <c r="C116" i="29"/>
  <c r="M115" i="29"/>
  <c r="F115" i="29"/>
  <c r="D115" i="29"/>
  <c r="C115" i="29"/>
  <c r="M114" i="29"/>
  <c r="L114" i="29"/>
  <c r="F114" i="29"/>
  <c r="D114" i="29"/>
  <c r="C114" i="29"/>
  <c r="M113" i="29"/>
  <c r="L113" i="29"/>
  <c r="F113" i="29"/>
  <c r="D113" i="29"/>
  <c r="C113" i="29"/>
  <c r="M68" i="29"/>
  <c r="L68" i="29"/>
  <c r="F68" i="29"/>
  <c r="D68" i="29"/>
  <c r="C68" i="29"/>
  <c r="D31" i="31"/>
  <c r="C31" i="31"/>
  <c r="B31" i="31"/>
  <c r="D30" i="31"/>
  <c r="C30" i="31"/>
  <c r="B30" i="31"/>
  <c r="M31" i="29"/>
  <c r="L31" i="29"/>
  <c r="F31" i="29"/>
  <c r="D31" i="29"/>
  <c r="C31" i="29"/>
  <c r="M30" i="29"/>
  <c r="L30" i="29"/>
  <c r="F30" i="29"/>
  <c r="D30" i="29"/>
  <c r="C30" i="29"/>
  <c r="V31" i="22"/>
  <c r="U31" i="22"/>
  <c r="T31" i="22"/>
  <c r="S31" i="22"/>
  <c r="R31" i="22"/>
  <c r="Q31" i="22"/>
  <c r="F31" i="22"/>
  <c r="D31" i="22"/>
  <c r="C31" i="22"/>
  <c r="V30" i="22"/>
  <c r="U30" i="22"/>
  <c r="T30" i="22"/>
  <c r="S30" i="22"/>
  <c r="R30" i="22"/>
  <c r="Q30" i="22"/>
  <c r="F30" i="22"/>
  <c r="D30" i="22"/>
  <c r="C30" i="22"/>
  <c r="F30" i="21"/>
  <c r="AO31" i="21"/>
  <c r="AN31" i="21"/>
  <c r="AL31" i="21"/>
  <c r="AM31" i="21" s="1"/>
  <c r="AJ31" i="21"/>
  <c r="AI31" i="21"/>
  <c r="AH31" i="21"/>
  <c r="AG31" i="21"/>
  <c r="AE31" i="21"/>
  <c r="AD31" i="21"/>
  <c r="AB31" i="21"/>
  <c r="AC31" i="21" s="1"/>
  <c r="Z31" i="21"/>
  <c r="Y31" i="21"/>
  <c r="X31" i="21"/>
  <c r="W31" i="21"/>
  <c r="F31" i="21"/>
  <c r="AO30" i="21"/>
  <c r="AN30" i="21"/>
  <c r="AL30" i="21"/>
  <c r="AM30" i="21" s="1"/>
  <c r="AJ30" i="21"/>
  <c r="AI30" i="21"/>
  <c r="AH30" i="21"/>
  <c r="AG30" i="21"/>
  <c r="AE30" i="21"/>
  <c r="AD30" i="21"/>
  <c r="AB30" i="21"/>
  <c r="AC30" i="21" s="1"/>
  <c r="Z30" i="21"/>
  <c r="Y30" i="21"/>
  <c r="X30" i="21"/>
  <c r="W30" i="21"/>
  <c r="D90" i="31"/>
  <c r="C90" i="31"/>
  <c r="B90" i="31"/>
  <c r="M90" i="29"/>
  <c r="L90" i="29"/>
  <c r="F90" i="29"/>
  <c r="D90" i="29"/>
  <c r="C90" i="29"/>
  <c r="V90" i="22"/>
  <c r="U90" i="22"/>
  <c r="T90" i="22"/>
  <c r="S90" i="22"/>
  <c r="R90" i="22"/>
  <c r="Q90" i="22"/>
  <c r="F90" i="22"/>
  <c r="D90" i="22"/>
  <c r="C90" i="22"/>
  <c r="AO90" i="21"/>
  <c r="AN90" i="21"/>
  <c r="AL90" i="21"/>
  <c r="AM90" i="21" s="1"/>
  <c r="AJ90" i="21"/>
  <c r="AI90" i="21"/>
  <c r="AH90" i="21"/>
  <c r="AG90" i="21"/>
  <c r="AE90" i="21"/>
  <c r="AD90" i="21"/>
  <c r="AB90" i="21"/>
  <c r="AC90" i="21" s="1"/>
  <c r="Z90" i="21"/>
  <c r="Y90" i="21"/>
  <c r="X90" i="21"/>
  <c r="W90" i="21"/>
  <c r="F90" i="21"/>
  <c r="G90" i="24"/>
  <c r="H90" i="24" s="1"/>
  <c r="I90" i="24" s="1"/>
  <c r="J90" i="24" s="1"/>
  <c r="N90" i="31" s="1"/>
  <c r="D29" i="31"/>
  <c r="C29" i="31"/>
  <c r="M29" i="29"/>
  <c r="L29" i="29"/>
  <c r="F29" i="29"/>
  <c r="D29" i="29"/>
  <c r="C29" i="29"/>
  <c r="V29" i="22"/>
  <c r="U29" i="22"/>
  <c r="T29" i="22"/>
  <c r="S29" i="22"/>
  <c r="R29" i="22"/>
  <c r="Q29" i="22"/>
  <c r="F29" i="22"/>
  <c r="D29" i="22"/>
  <c r="C29" i="22"/>
  <c r="AO29" i="21"/>
  <c r="AN29" i="21"/>
  <c r="AL29" i="21"/>
  <c r="AM29" i="21" s="1"/>
  <c r="AJ29" i="21"/>
  <c r="AI29" i="21"/>
  <c r="AH29" i="21"/>
  <c r="AG29" i="21"/>
  <c r="AE29" i="21"/>
  <c r="AD29" i="21"/>
  <c r="AB29" i="21"/>
  <c r="AC29" i="21" s="1"/>
  <c r="Z29" i="21"/>
  <c r="Y29" i="21"/>
  <c r="X29" i="21"/>
  <c r="W29" i="21"/>
  <c r="F29" i="21"/>
  <c r="G107" i="24"/>
  <c r="H107" i="24" s="1"/>
  <c r="I107" i="24" s="1"/>
  <c r="J107" i="24" s="1"/>
  <c r="N107" i="31" s="1"/>
  <c r="G106" i="24"/>
  <c r="H106" i="24" s="1"/>
  <c r="I106" i="24" s="1"/>
  <c r="J106" i="24" s="1"/>
  <c r="N106" i="31" s="1"/>
  <c r="D113" i="31"/>
  <c r="C113" i="31"/>
  <c r="B113" i="31"/>
  <c r="D107" i="31"/>
  <c r="C107" i="31"/>
  <c r="B107" i="31"/>
  <c r="D106" i="31"/>
  <c r="C106" i="31"/>
  <c r="B106" i="31"/>
  <c r="M107" i="29"/>
  <c r="L107" i="29"/>
  <c r="F107" i="29"/>
  <c r="D107" i="29"/>
  <c r="C107" i="29"/>
  <c r="M106" i="29"/>
  <c r="L106" i="29"/>
  <c r="F106" i="29"/>
  <c r="D106" i="29"/>
  <c r="C106" i="29"/>
  <c r="V107" i="22"/>
  <c r="U107" i="22"/>
  <c r="T107" i="22"/>
  <c r="S107" i="22"/>
  <c r="R107" i="22"/>
  <c r="Q107" i="22"/>
  <c r="F107" i="22"/>
  <c r="D107" i="22"/>
  <c r="C107" i="22"/>
  <c r="V106" i="22"/>
  <c r="U106" i="22"/>
  <c r="T106" i="22"/>
  <c r="S106" i="22"/>
  <c r="R106" i="22"/>
  <c r="Q106" i="22"/>
  <c r="F106" i="22"/>
  <c r="D106" i="22"/>
  <c r="C106" i="22"/>
  <c r="AO107" i="21"/>
  <c r="AN107" i="21"/>
  <c r="AL107" i="21"/>
  <c r="AM107" i="21" s="1"/>
  <c r="AJ107" i="21"/>
  <c r="AI107" i="21"/>
  <c r="AH107" i="21"/>
  <c r="AG107" i="21"/>
  <c r="AE107" i="21"/>
  <c r="AD107" i="21"/>
  <c r="AB107" i="21"/>
  <c r="AC107" i="21" s="1"/>
  <c r="Z107" i="21"/>
  <c r="Y107" i="21"/>
  <c r="X107" i="21"/>
  <c r="W107" i="21"/>
  <c r="F107" i="21"/>
  <c r="AO106" i="21"/>
  <c r="AN106" i="21"/>
  <c r="AL106" i="21"/>
  <c r="AM106" i="21" s="1"/>
  <c r="AJ106" i="21"/>
  <c r="AI106" i="21"/>
  <c r="AH106" i="21"/>
  <c r="AG106" i="21"/>
  <c r="AE106" i="21"/>
  <c r="AD106" i="21"/>
  <c r="AB106" i="21"/>
  <c r="AC106" i="21" s="1"/>
  <c r="Z106" i="21"/>
  <c r="Y106" i="21"/>
  <c r="X106" i="21"/>
  <c r="W106" i="21"/>
  <c r="F106" i="21"/>
  <c r="B89" i="31"/>
  <c r="F68" i="21"/>
  <c r="F113" i="21"/>
  <c r="F114" i="21"/>
  <c r="F115" i="21"/>
  <c r="F116" i="21"/>
  <c r="F117" i="21"/>
  <c r="F125" i="21"/>
  <c r="F126" i="21"/>
  <c r="F127" i="21"/>
  <c r="F89" i="21"/>
  <c r="D117" i="31"/>
  <c r="C117" i="31"/>
  <c r="B117" i="31"/>
  <c r="V117" i="22"/>
  <c r="U117" i="22"/>
  <c r="T117" i="22"/>
  <c r="S117" i="22"/>
  <c r="R117" i="22"/>
  <c r="Q117" i="22"/>
  <c r="F117" i="22"/>
  <c r="D117" i="22"/>
  <c r="C117" i="22"/>
  <c r="AO117" i="21"/>
  <c r="AN117" i="21"/>
  <c r="AL117" i="21"/>
  <c r="AM117" i="21" s="1"/>
  <c r="AJ117" i="21"/>
  <c r="AI117" i="21"/>
  <c r="AH117" i="21"/>
  <c r="AG117" i="21"/>
  <c r="AE117" i="21"/>
  <c r="AD117" i="21"/>
  <c r="AB117" i="21"/>
  <c r="AC117" i="21" s="1"/>
  <c r="Z117" i="21"/>
  <c r="Y117" i="21"/>
  <c r="X117" i="21"/>
  <c r="W117" i="21"/>
  <c r="G117" i="24"/>
  <c r="H117" i="24" s="1"/>
  <c r="I117" i="24" s="1"/>
  <c r="J117" i="24" s="1"/>
  <c r="N117" i="31" s="1"/>
  <c r="F68" i="22"/>
  <c r="F113" i="22"/>
  <c r="F114" i="22"/>
  <c r="F115" i="22"/>
  <c r="F116" i="22"/>
  <c r="F125" i="22"/>
  <c r="F126" i="22"/>
  <c r="F127" i="22"/>
  <c r="B68" i="31"/>
  <c r="C68" i="31"/>
  <c r="B114" i="31"/>
  <c r="C114" i="31"/>
  <c r="C115" i="31"/>
  <c r="C116" i="31"/>
  <c r="B125" i="31"/>
  <c r="C125" i="31"/>
  <c r="B126" i="31"/>
  <c r="C126" i="31"/>
  <c r="B127" i="31"/>
  <c r="C127" i="31"/>
  <c r="V113" i="22"/>
  <c r="U113" i="22"/>
  <c r="T113" i="22"/>
  <c r="S113" i="22"/>
  <c r="R113" i="22"/>
  <c r="Q113" i="22"/>
  <c r="D113" i="22"/>
  <c r="C113" i="22"/>
  <c r="AO113" i="21"/>
  <c r="AN113" i="21"/>
  <c r="AL113" i="21"/>
  <c r="AM113" i="21" s="1"/>
  <c r="AJ113" i="21"/>
  <c r="AI113" i="21"/>
  <c r="AH113" i="21"/>
  <c r="AG113" i="21"/>
  <c r="AE113" i="21"/>
  <c r="AD113" i="21"/>
  <c r="AB113" i="21"/>
  <c r="AC113" i="21" s="1"/>
  <c r="Z113" i="21"/>
  <c r="Y113" i="21"/>
  <c r="X113" i="21"/>
  <c r="W113" i="21"/>
  <c r="G113" i="24"/>
  <c r="H113" i="24" s="1"/>
  <c r="I113" i="24" s="1"/>
  <c r="J113" i="24" s="1"/>
  <c r="N113" i="31" s="1"/>
  <c r="D68" i="31"/>
  <c r="V68" i="22"/>
  <c r="U68" i="22"/>
  <c r="T68" i="22"/>
  <c r="S68" i="22"/>
  <c r="R68" i="22"/>
  <c r="Q68" i="22"/>
  <c r="D68" i="22"/>
  <c r="C68" i="22"/>
  <c r="C114" i="22"/>
  <c r="D114" i="22"/>
  <c r="Q114" i="22"/>
  <c r="R114" i="22"/>
  <c r="S114" i="22"/>
  <c r="T114" i="22"/>
  <c r="U114" i="22"/>
  <c r="V114" i="22"/>
  <c r="C115" i="22"/>
  <c r="D115" i="22"/>
  <c r="Q115" i="22"/>
  <c r="R115" i="22"/>
  <c r="S115" i="22"/>
  <c r="T115" i="22"/>
  <c r="U115" i="22"/>
  <c r="V115" i="22"/>
  <c r="C116" i="22"/>
  <c r="D116" i="22"/>
  <c r="Q116" i="22"/>
  <c r="R116" i="22"/>
  <c r="S116" i="22"/>
  <c r="T116" i="22"/>
  <c r="U116" i="22"/>
  <c r="V116" i="22"/>
  <c r="AO68" i="21"/>
  <c r="AN68" i="21"/>
  <c r="AL68" i="21"/>
  <c r="AM68" i="21" s="1"/>
  <c r="AJ68" i="21"/>
  <c r="AI68" i="21"/>
  <c r="AH68" i="21"/>
  <c r="AG68" i="21"/>
  <c r="AE68" i="21"/>
  <c r="AD68" i="21"/>
  <c r="AB68" i="21"/>
  <c r="AC68" i="21" s="1"/>
  <c r="Z68" i="21"/>
  <c r="Y68" i="21"/>
  <c r="X68" i="21"/>
  <c r="W68" i="21"/>
  <c r="G68" i="24"/>
  <c r="H68" i="24" s="1"/>
  <c r="I68" i="24" s="1"/>
  <c r="C127" i="22"/>
  <c r="C126" i="22"/>
  <c r="C125" i="22"/>
  <c r="M89" i="29"/>
  <c r="L89" i="29"/>
  <c r="F89" i="29"/>
  <c r="D89" i="29"/>
  <c r="C89" i="29"/>
  <c r="V127" i="22"/>
  <c r="U127" i="22"/>
  <c r="T127" i="22"/>
  <c r="S127" i="22"/>
  <c r="R127" i="22"/>
  <c r="Q127" i="22"/>
  <c r="D127" i="22"/>
  <c r="V126" i="22"/>
  <c r="U126" i="22"/>
  <c r="T126" i="22"/>
  <c r="S126" i="22"/>
  <c r="R126" i="22"/>
  <c r="Q126" i="22"/>
  <c r="D126" i="22"/>
  <c r="V125" i="22"/>
  <c r="U125" i="22"/>
  <c r="T125" i="22"/>
  <c r="S125" i="22"/>
  <c r="R125" i="22"/>
  <c r="Q125" i="22"/>
  <c r="D125" i="22"/>
  <c r="V89" i="22"/>
  <c r="U89" i="22"/>
  <c r="T89" i="22"/>
  <c r="S89" i="22"/>
  <c r="R89" i="22"/>
  <c r="Q89" i="22"/>
  <c r="F89" i="22"/>
  <c r="D89" i="22"/>
  <c r="C89" i="22"/>
  <c r="AO127" i="21"/>
  <c r="AN127" i="21"/>
  <c r="AL127" i="21"/>
  <c r="AM127" i="21" s="1"/>
  <c r="AJ127" i="21"/>
  <c r="AI127" i="21"/>
  <c r="AH127" i="21"/>
  <c r="AG127" i="21"/>
  <c r="AE127" i="21"/>
  <c r="AD127" i="21"/>
  <c r="AB127" i="21"/>
  <c r="AC127" i="21" s="1"/>
  <c r="Z127" i="21"/>
  <c r="Y127" i="21"/>
  <c r="X127" i="21"/>
  <c r="W127" i="21"/>
  <c r="AO126" i="21"/>
  <c r="AN126" i="21"/>
  <c r="AL126" i="21"/>
  <c r="AM126" i="21" s="1"/>
  <c r="AJ126" i="21"/>
  <c r="AI126" i="21"/>
  <c r="AH126" i="21"/>
  <c r="AG126" i="21"/>
  <c r="AE126" i="21"/>
  <c r="AD126" i="21"/>
  <c r="AB126" i="21"/>
  <c r="AC126" i="21" s="1"/>
  <c r="Z126" i="21"/>
  <c r="Y126" i="21"/>
  <c r="X126" i="21"/>
  <c r="W126" i="21"/>
  <c r="AO125" i="21"/>
  <c r="AN125" i="21"/>
  <c r="AL125" i="21"/>
  <c r="AM125" i="21" s="1"/>
  <c r="AJ125" i="21"/>
  <c r="AI125" i="21"/>
  <c r="AH125" i="21"/>
  <c r="AG125" i="21"/>
  <c r="AE125" i="21"/>
  <c r="AD125" i="21"/>
  <c r="AB125" i="21"/>
  <c r="AC125" i="21" s="1"/>
  <c r="Z125" i="21"/>
  <c r="Y125" i="21"/>
  <c r="X125" i="21"/>
  <c r="W125" i="21"/>
  <c r="AO116" i="21"/>
  <c r="AN116" i="21"/>
  <c r="AL116" i="21"/>
  <c r="AM116" i="21" s="1"/>
  <c r="AJ116" i="21"/>
  <c r="AI116" i="21"/>
  <c r="AH116" i="21"/>
  <c r="AG116" i="21"/>
  <c r="AE116" i="21"/>
  <c r="AD116" i="21"/>
  <c r="AB116" i="21"/>
  <c r="AC116" i="21" s="1"/>
  <c r="Z116" i="21"/>
  <c r="Y116" i="21"/>
  <c r="X116" i="21"/>
  <c r="W116" i="21"/>
  <c r="AO115" i="21"/>
  <c r="AN115" i="21"/>
  <c r="AL115" i="21"/>
  <c r="AM115" i="21" s="1"/>
  <c r="AJ115" i="21"/>
  <c r="AI115" i="21"/>
  <c r="AH115" i="21"/>
  <c r="AG115" i="21"/>
  <c r="AE115" i="21"/>
  <c r="AD115" i="21"/>
  <c r="AB115" i="21"/>
  <c r="AC115" i="21" s="1"/>
  <c r="Z115" i="21"/>
  <c r="Y115" i="21"/>
  <c r="X115" i="21"/>
  <c r="W115" i="21"/>
  <c r="AO114" i="21"/>
  <c r="AN114" i="21"/>
  <c r="AL114" i="21"/>
  <c r="AM114" i="21" s="1"/>
  <c r="AJ114" i="21"/>
  <c r="AI114" i="21"/>
  <c r="AH114" i="21"/>
  <c r="AG114" i="21"/>
  <c r="AE114" i="21"/>
  <c r="AD114" i="21"/>
  <c r="AB114" i="21"/>
  <c r="AC114" i="21" s="1"/>
  <c r="Z114" i="21"/>
  <c r="Y114" i="21"/>
  <c r="X114" i="21"/>
  <c r="W114" i="21"/>
  <c r="AO89" i="21"/>
  <c r="AN89" i="21"/>
  <c r="AL89" i="21"/>
  <c r="AM89" i="21" s="1"/>
  <c r="AJ89" i="21"/>
  <c r="AI89" i="21"/>
  <c r="AH89" i="21"/>
  <c r="AG89" i="21"/>
  <c r="AE89" i="21"/>
  <c r="AD89" i="21"/>
  <c r="AB89" i="21"/>
  <c r="AC89" i="21" s="1"/>
  <c r="Z89" i="21"/>
  <c r="Y89" i="21"/>
  <c r="X89" i="21"/>
  <c r="W89" i="21"/>
  <c r="G127" i="24"/>
  <c r="H127" i="24" s="1"/>
  <c r="I127" i="24" s="1"/>
  <c r="J127" i="24" s="1"/>
  <c r="N127" i="31" s="1"/>
  <c r="G126" i="24"/>
  <c r="H126" i="24" s="1"/>
  <c r="I126" i="24" s="1"/>
  <c r="J126" i="24" s="1"/>
  <c r="N126" i="31" s="1"/>
  <c r="G125" i="24"/>
  <c r="H125" i="24" s="1"/>
  <c r="I125" i="24" s="1"/>
  <c r="J125" i="24" s="1"/>
  <c r="N125" i="31" s="1"/>
  <c r="G116" i="24"/>
  <c r="H116" i="24" s="1"/>
  <c r="I116" i="24" s="1"/>
  <c r="J116" i="24" s="1"/>
  <c r="N116" i="31" s="1"/>
  <c r="G115" i="24"/>
  <c r="H115" i="24" s="1"/>
  <c r="I115" i="24" s="1"/>
  <c r="G114" i="24"/>
  <c r="H114" i="24" s="1"/>
  <c r="I114" i="24" s="1"/>
  <c r="J114" i="24" s="1"/>
  <c r="N114" i="31" s="1"/>
  <c r="G89" i="24"/>
  <c r="H89" i="24" s="1"/>
  <c r="I89" i="24" s="1"/>
  <c r="J89" i="24" s="1"/>
  <c r="N89" i="31" s="1"/>
  <c r="D127" i="31"/>
  <c r="D115" i="31"/>
  <c r="D126" i="31"/>
  <c r="D114" i="31"/>
  <c r="D125" i="31"/>
  <c r="D116" i="31"/>
  <c r="D89" i="31"/>
  <c r="C89" i="31"/>
  <c r="X52" i="22" l="1"/>
  <c r="AA52" i="22" s="1"/>
  <c r="AD52" i="22" s="1"/>
  <c r="I52" i="31" s="1"/>
  <c r="X39" i="22"/>
  <c r="AA39" i="22" s="1"/>
  <c r="AD39" i="22" s="1"/>
  <c r="I39" i="31" s="1"/>
  <c r="N22" i="29"/>
  <c r="O22" i="29" s="1"/>
  <c r="P22" i="29" s="1"/>
  <c r="K22" i="31" s="1"/>
  <c r="X124" i="22"/>
  <c r="AA124" i="22" s="1"/>
  <c r="AD124" i="22" s="1"/>
  <c r="I124" i="31" s="1"/>
  <c r="AP17" i="21"/>
  <c r="N9" i="29"/>
  <c r="O9" i="29" s="1"/>
  <c r="P9" i="29" s="1"/>
  <c r="K9" i="31" s="1"/>
  <c r="N16" i="29"/>
  <c r="O16" i="29" s="1"/>
  <c r="P16" i="29" s="1"/>
  <c r="K16" i="31" s="1"/>
  <c r="AF39" i="21"/>
  <c r="X101" i="22"/>
  <c r="AA101" i="22" s="1"/>
  <c r="AD101" i="22" s="1"/>
  <c r="I101" i="31" s="1"/>
  <c r="AF7" i="21"/>
  <c r="AF37" i="21"/>
  <c r="AK52" i="21"/>
  <c r="AK3" i="21"/>
  <c r="AF35" i="21"/>
  <c r="AF60" i="21"/>
  <c r="W68" i="22"/>
  <c r="Z68" i="22" s="1"/>
  <c r="AC68" i="22" s="1"/>
  <c r="H68" i="31" s="1"/>
  <c r="AA113" i="21"/>
  <c r="N114" i="29"/>
  <c r="O114" i="29" s="1"/>
  <c r="P114" i="29" s="1"/>
  <c r="K114" i="31" s="1"/>
  <c r="N112" i="29"/>
  <c r="O112" i="29" s="1"/>
  <c r="P112" i="29" s="1"/>
  <c r="K112" i="31" s="1"/>
  <c r="AF124" i="21"/>
  <c r="N10" i="29"/>
  <c r="O10" i="29" s="1"/>
  <c r="P10" i="29" s="1"/>
  <c r="K10" i="31" s="1"/>
  <c r="AF114" i="21"/>
  <c r="N89" i="29"/>
  <c r="O89" i="29" s="1"/>
  <c r="P89" i="29" s="1"/>
  <c r="K89" i="31" s="1"/>
  <c r="N127" i="29"/>
  <c r="O127" i="29" s="1"/>
  <c r="P127" i="29" s="1"/>
  <c r="K127" i="31" s="1"/>
  <c r="X117" i="22"/>
  <c r="AA117" i="22" s="1"/>
  <c r="AD117" i="22" s="1"/>
  <c r="I117" i="31" s="1"/>
  <c r="N117" i="29"/>
  <c r="O117" i="29" s="1"/>
  <c r="P117" i="29" s="1"/>
  <c r="K117" i="31" s="1"/>
  <c r="K52" i="31"/>
  <c r="AP117" i="21"/>
  <c r="X78" i="22"/>
  <c r="AA78" i="22" s="1"/>
  <c r="AD78" i="22" s="1"/>
  <c r="I78" i="31" s="1"/>
  <c r="AA117" i="21"/>
  <c r="AF61" i="21"/>
  <c r="AP114" i="21"/>
  <c r="AP116" i="21"/>
  <c r="AP126" i="21"/>
  <c r="X68" i="22"/>
  <c r="AA68" i="22" s="1"/>
  <c r="AD68" i="22" s="1"/>
  <c r="I68" i="31" s="1"/>
  <c r="AP91" i="21"/>
  <c r="AP105" i="21"/>
  <c r="N95" i="29"/>
  <c r="O95" i="29" s="1"/>
  <c r="P95" i="29" s="1"/>
  <c r="K95" i="31" s="1"/>
  <c r="AP62" i="21"/>
  <c r="AF63" i="21"/>
  <c r="AF109" i="21"/>
  <c r="N115" i="29"/>
  <c r="O115" i="29" s="1"/>
  <c r="P115" i="29" s="1"/>
  <c r="K115" i="31" s="1"/>
  <c r="AF116" i="21"/>
  <c r="AK68" i="21"/>
  <c r="W115" i="22"/>
  <c r="N107" i="29"/>
  <c r="O107" i="29" s="1"/>
  <c r="P107" i="29" s="1"/>
  <c r="K107" i="31" s="1"/>
  <c r="AF30" i="21"/>
  <c r="X105" i="22"/>
  <c r="AA105" i="22" s="1"/>
  <c r="AD105" i="22" s="1"/>
  <c r="I105" i="31" s="1"/>
  <c r="X58" i="22"/>
  <c r="AA58" i="22" s="1"/>
  <c r="AD58" i="22" s="1"/>
  <c r="I58" i="31" s="1"/>
  <c r="AA124" i="21"/>
  <c r="AP124" i="21"/>
  <c r="AF112" i="21"/>
  <c r="N108" i="29"/>
  <c r="O108" i="29" s="1"/>
  <c r="P108" i="29" s="1"/>
  <c r="K108" i="31" s="1"/>
  <c r="AP58" i="21"/>
  <c r="AP87" i="21"/>
  <c r="AK108" i="21"/>
  <c r="X108" i="22"/>
  <c r="AA108" i="22" s="1"/>
  <c r="AD108" i="22" s="1"/>
  <c r="I108" i="31" s="1"/>
  <c r="AK114" i="21"/>
  <c r="AK116" i="21"/>
  <c r="AK126" i="21"/>
  <c r="AA68" i="21"/>
  <c r="AK113" i="21"/>
  <c r="AK61" i="21"/>
  <c r="AF126" i="21"/>
  <c r="AF57" i="21"/>
  <c r="AF81" i="21"/>
  <c r="AP115" i="21"/>
  <c r="AA116" i="21"/>
  <c r="AP125" i="21"/>
  <c r="AA126" i="21"/>
  <c r="AP127" i="21"/>
  <c r="X125" i="22"/>
  <c r="AA125" i="22" s="1"/>
  <c r="AD125" i="22" s="1"/>
  <c r="I125" i="31" s="1"/>
  <c r="W126" i="22"/>
  <c r="Z126" i="22" s="1"/>
  <c r="AC126" i="22" s="1"/>
  <c r="H126" i="31" s="1"/>
  <c r="X126" i="22"/>
  <c r="AA126" i="22" s="1"/>
  <c r="AD126" i="22" s="1"/>
  <c r="I126" i="31" s="1"/>
  <c r="AA35" i="21"/>
  <c r="AK57" i="21"/>
  <c r="AP57" i="21"/>
  <c r="AF59" i="21"/>
  <c r="AK59" i="21"/>
  <c r="AP59" i="21"/>
  <c r="AA60" i="21"/>
  <c r="AP75" i="21"/>
  <c r="AK81" i="21"/>
  <c r="X97" i="22"/>
  <c r="AA97" i="22" s="1"/>
  <c r="AD97" i="22" s="1"/>
  <c r="I97" i="31" s="1"/>
  <c r="X100" i="22"/>
  <c r="AA100" i="22" s="1"/>
  <c r="AD100" i="22" s="1"/>
  <c r="I100" i="31" s="1"/>
  <c r="N92" i="29"/>
  <c r="O92" i="29" s="1"/>
  <c r="P92" i="29" s="1"/>
  <c r="K92" i="31" s="1"/>
  <c r="N100" i="29"/>
  <c r="O100" i="29" s="1"/>
  <c r="P100" i="29" s="1"/>
  <c r="K100" i="31" s="1"/>
  <c r="X110" i="22"/>
  <c r="AA110" i="22" s="1"/>
  <c r="AD110" i="22" s="1"/>
  <c r="I110" i="31" s="1"/>
  <c r="N111" i="29"/>
  <c r="O111" i="29" s="1"/>
  <c r="P111" i="29" s="1"/>
  <c r="K111" i="31" s="1"/>
  <c r="AA8" i="21"/>
  <c r="N23" i="29"/>
  <c r="O23" i="29" s="1"/>
  <c r="P23" i="29" s="1"/>
  <c r="K23" i="31" s="1"/>
  <c r="AK38" i="21"/>
  <c r="AK58" i="21"/>
  <c r="AA111" i="21"/>
  <c r="X111" i="22"/>
  <c r="AA111" i="22" s="1"/>
  <c r="AD111" i="22" s="1"/>
  <c r="I111" i="31" s="1"/>
  <c r="AP118" i="21"/>
  <c r="AP12" i="21"/>
  <c r="AP22" i="21"/>
  <c r="AP37" i="21"/>
  <c r="X55" i="22"/>
  <c r="AF68" i="21"/>
  <c r="X116" i="22"/>
  <c r="AA116" i="22" s="1"/>
  <c r="AD116" i="22" s="1"/>
  <c r="I116" i="31" s="1"/>
  <c r="X115" i="22"/>
  <c r="X114" i="22"/>
  <c r="AA114" i="22" s="1"/>
  <c r="AD114" i="22" s="1"/>
  <c r="I114" i="31" s="1"/>
  <c r="W114" i="22"/>
  <c r="AF113" i="21"/>
  <c r="AP113" i="21"/>
  <c r="N126" i="29"/>
  <c r="AK35" i="21"/>
  <c r="AP35" i="21"/>
  <c r="AF36" i="21"/>
  <c r="AK36" i="21"/>
  <c r="AP36" i="21"/>
  <c r="AA57" i="21"/>
  <c r="AP60" i="21"/>
  <c r="AF65" i="21"/>
  <c r="AK65" i="21"/>
  <c r="AP65" i="21"/>
  <c r="X60" i="22"/>
  <c r="AA60" i="22" s="1"/>
  <c r="AD60" i="22" s="1"/>
  <c r="I60" i="31" s="1"/>
  <c r="X80" i="22"/>
  <c r="AA80" i="22" s="1"/>
  <c r="AD80" i="22" s="1"/>
  <c r="I80" i="31" s="1"/>
  <c r="N35" i="29"/>
  <c r="N36" i="29"/>
  <c r="O36" i="29" s="1"/>
  <c r="P36" i="29" s="1"/>
  <c r="K36" i="31" s="1"/>
  <c r="N59" i="29"/>
  <c r="O59" i="29" s="1"/>
  <c r="P59" i="29" s="1"/>
  <c r="K59" i="31" s="1"/>
  <c r="N60" i="29"/>
  <c r="O60" i="29" s="1"/>
  <c r="P60" i="29" s="1"/>
  <c r="K60" i="31" s="1"/>
  <c r="N75" i="29"/>
  <c r="O75" i="29" s="1"/>
  <c r="P75" i="29" s="1"/>
  <c r="K75" i="31" s="1"/>
  <c r="N82" i="29"/>
  <c r="O82" i="29" s="1"/>
  <c r="P82" i="29" s="1"/>
  <c r="K82" i="31" s="1"/>
  <c r="AP95" i="21"/>
  <c r="X92" i="22"/>
  <c r="W102" i="22"/>
  <c r="N91" i="29"/>
  <c r="N105" i="29"/>
  <c r="O105" i="29" s="1"/>
  <c r="P105" i="29" s="1"/>
  <c r="K105" i="31" s="1"/>
  <c r="AA108" i="21"/>
  <c r="AF108" i="21"/>
  <c r="AP112" i="21"/>
  <c r="W108" i="22"/>
  <c r="Z108" i="22" s="1"/>
  <c r="AC108" i="22" s="1"/>
  <c r="H108" i="31" s="1"/>
  <c r="X33" i="22"/>
  <c r="AA33" i="22" s="1"/>
  <c r="AD33" i="22" s="1"/>
  <c r="I33" i="31" s="1"/>
  <c r="AP89" i="21"/>
  <c r="AA70" i="21"/>
  <c r="AA89" i="21"/>
  <c r="AK115" i="21"/>
  <c r="AK125" i="21"/>
  <c r="AF115" i="21"/>
  <c r="AA125" i="21"/>
  <c r="W89" i="22"/>
  <c r="X89" i="22"/>
  <c r="AA89" i="22" s="1"/>
  <c r="AD89" i="22" s="1"/>
  <c r="I89" i="31" s="1"/>
  <c r="W127" i="22"/>
  <c r="X127" i="22"/>
  <c r="AA127" i="22" s="1"/>
  <c r="AD127" i="22" s="1"/>
  <c r="I127" i="31" s="1"/>
  <c r="AA30" i="21"/>
  <c r="AK60" i="21"/>
  <c r="AP82" i="21"/>
  <c r="AF111" i="21"/>
  <c r="X38" i="22"/>
  <c r="AA38" i="22" s="1"/>
  <c r="AD38" i="22" s="1"/>
  <c r="I38" i="31" s="1"/>
  <c r="AP107" i="21"/>
  <c r="AF29" i="21"/>
  <c r="X29" i="22"/>
  <c r="AA29" i="22" s="1"/>
  <c r="AD29" i="22" s="1"/>
  <c r="I29" i="31" s="1"/>
  <c r="N31" i="29"/>
  <c r="O31" i="29" s="1"/>
  <c r="P31" i="29" s="1"/>
  <c r="K31" i="31" s="1"/>
  <c r="AP80" i="21"/>
  <c r="AP97" i="21"/>
  <c r="AF105" i="21"/>
  <c r="W91" i="22"/>
  <c r="Z91" i="22" s="1"/>
  <c r="AC91" i="22" s="1"/>
  <c r="H91" i="31" s="1"/>
  <c r="X91" i="22"/>
  <c r="AA91" i="22" s="1"/>
  <c r="AD91" i="22" s="1"/>
  <c r="I91" i="31" s="1"/>
  <c r="W95" i="22"/>
  <c r="N97" i="29"/>
  <c r="O97" i="29" s="1"/>
  <c r="P97" i="29" s="1"/>
  <c r="K97" i="31" s="1"/>
  <c r="N102" i="29"/>
  <c r="O102" i="29" s="1"/>
  <c r="P102" i="29" s="1"/>
  <c r="K102" i="31" s="1"/>
  <c r="AP108" i="21"/>
  <c r="AA110" i="21"/>
  <c r="AF110" i="21"/>
  <c r="X112" i="22"/>
  <c r="AA112" i="22" s="1"/>
  <c r="AD112" i="22" s="1"/>
  <c r="I112" i="31" s="1"/>
  <c r="AF38" i="21"/>
  <c r="AA31" i="21"/>
  <c r="X31" i="22"/>
  <c r="AA31" i="22" s="1"/>
  <c r="AD31" i="22" s="1"/>
  <c r="I31" i="31" s="1"/>
  <c r="AP34" i="21"/>
  <c r="AK63" i="21"/>
  <c r="AP63" i="21"/>
  <c r="AA64" i="21"/>
  <c r="AF64" i="21"/>
  <c r="AK64" i="21"/>
  <c r="X61" i="22"/>
  <c r="AA61" i="22" s="1"/>
  <c r="AD61" i="22" s="1"/>
  <c r="I61" i="31" s="1"/>
  <c r="W63" i="22"/>
  <c r="X64" i="22"/>
  <c r="AA64" i="22" s="1"/>
  <c r="AD64" i="22" s="1"/>
  <c r="I64" i="31" s="1"/>
  <c r="N61" i="29"/>
  <c r="O61" i="29" s="1"/>
  <c r="P61" i="29" s="1"/>
  <c r="K61" i="31" s="1"/>
  <c r="N64" i="29"/>
  <c r="O64" i="29" s="1"/>
  <c r="P64" i="29" s="1"/>
  <c r="K64" i="31" s="1"/>
  <c r="AK87" i="21"/>
  <c r="AK106" i="21"/>
  <c r="AA107" i="21"/>
  <c r="X59" i="22"/>
  <c r="AA59" i="22" s="1"/>
  <c r="AD59" i="22" s="1"/>
  <c r="I59" i="31" s="1"/>
  <c r="X75" i="22"/>
  <c r="AA75" i="22" s="1"/>
  <c r="AD75" i="22" s="1"/>
  <c r="I75" i="31" s="1"/>
  <c r="X82" i="22"/>
  <c r="AA82" i="22" s="1"/>
  <c r="AD82" i="22" s="1"/>
  <c r="I82" i="31" s="1"/>
  <c r="N57" i="29"/>
  <c r="N70" i="29"/>
  <c r="O70" i="29" s="1"/>
  <c r="P70" i="29" s="1"/>
  <c r="K70" i="31" s="1"/>
  <c r="N81" i="29"/>
  <c r="O81" i="29" s="1"/>
  <c r="P81" i="29" s="1"/>
  <c r="K81" i="31" s="1"/>
  <c r="AA92" i="21"/>
  <c r="AK110" i="21"/>
  <c r="AP110" i="21"/>
  <c r="AK62" i="21"/>
  <c r="X32" i="22"/>
  <c r="AA32" i="22" s="1"/>
  <c r="AD32" i="22" s="1"/>
  <c r="I32" i="31" s="1"/>
  <c r="AF8" i="21"/>
  <c r="AA37" i="21"/>
  <c r="AP39" i="21"/>
  <c r="AF53" i="21"/>
  <c r="AA55" i="21"/>
  <c r="AF55" i="21"/>
  <c r="X37" i="22"/>
  <c r="AA37" i="22" s="1"/>
  <c r="AD37" i="22" s="1"/>
  <c r="I37" i="31" s="1"/>
  <c r="X54" i="22"/>
  <c r="AA54" i="22" s="1"/>
  <c r="AD54" i="22" s="1"/>
  <c r="I54" i="31" s="1"/>
  <c r="N39" i="29"/>
  <c r="O39" i="29" s="1"/>
  <c r="P39" i="29" s="1"/>
  <c r="K39" i="31" s="1"/>
  <c r="K55" i="31"/>
  <c r="AA101" i="21"/>
  <c r="AF101" i="21"/>
  <c r="AK70" i="21"/>
  <c r="AF75" i="21"/>
  <c r="AK75" i="21"/>
  <c r="AF78" i="21"/>
  <c r="AP78" i="21"/>
  <c r="AF82" i="21"/>
  <c r="AP56" i="21"/>
  <c r="AK56" i="21"/>
  <c r="AF56" i="21"/>
  <c r="X57" i="22"/>
  <c r="AA57" i="22" s="1"/>
  <c r="AD57" i="22" s="1"/>
  <c r="I57" i="31" s="1"/>
  <c r="X56" i="22"/>
  <c r="AA56" i="22" s="1"/>
  <c r="AD56" i="22" s="1"/>
  <c r="I56" i="31" s="1"/>
  <c r="AP33" i="21"/>
  <c r="AA34" i="21"/>
  <c r="X34" i="22"/>
  <c r="AA34" i="22" s="1"/>
  <c r="AD34" i="22" s="1"/>
  <c r="I34" i="31" s="1"/>
  <c r="N33" i="29"/>
  <c r="O33" i="29" s="1"/>
  <c r="P33" i="29" s="1"/>
  <c r="K33" i="31" s="1"/>
  <c r="W58" i="22"/>
  <c r="N58" i="29"/>
  <c r="O58" i="29" s="1"/>
  <c r="P58" i="29" s="1"/>
  <c r="K58" i="31" s="1"/>
  <c r="AP61" i="21"/>
  <c r="AA62" i="21"/>
  <c r="AF62" i="21"/>
  <c r="X62" i="22"/>
  <c r="AA62" i="22" s="1"/>
  <c r="AD62" i="22" s="1"/>
  <c r="I62" i="31" s="1"/>
  <c r="N62" i="29"/>
  <c r="O62" i="29" s="1"/>
  <c r="P62" i="29" s="1"/>
  <c r="K62" i="31" s="1"/>
  <c r="AA109" i="21"/>
  <c r="X109" i="22"/>
  <c r="AA109" i="22" s="1"/>
  <c r="AD109" i="22" s="1"/>
  <c r="I109" i="31" s="1"/>
  <c r="AK111" i="21"/>
  <c r="AP111" i="21"/>
  <c r="W111" i="22"/>
  <c r="AP122" i="21"/>
  <c r="AA123" i="21"/>
  <c r="X122" i="22"/>
  <c r="AA122" i="22" s="1"/>
  <c r="AD122" i="22" s="1"/>
  <c r="I122" i="31" s="1"/>
  <c r="N123" i="29"/>
  <c r="O123" i="29" s="1"/>
  <c r="P123" i="29" s="1"/>
  <c r="K123" i="31" s="1"/>
  <c r="AA88" i="21"/>
  <c r="AP88" i="21"/>
  <c r="N88" i="29"/>
  <c r="O88" i="29" s="1"/>
  <c r="P88" i="29" s="1"/>
  <c r="K88" i="31" s="1"/>
  <c r="AP8" i="21"/>
  <c r="AP52" i="21"/>
  <c r="AF54" i="21"/>
  <c r="AP54" i="21"/>
  <c r="K53" i="31"/>
  <c r="N101" i="29"/>
  <c r="O101" i="29" s="1"/>
  <c r="P101" i="29" s="1"/>
  <c r="K101" i="31" s="1"/>
  <c r="AA3" i="21"/>
  <c r="AF3" i="21"/>
  <c r="AA115" i="21"/>
  <c r="AA127" i="21"/>
  <c r="AK127" i="21"/>
  <c r="W125" i="22"/>
  <c r="AP68" i="21"/>
  <c r="W113" i="22"/>
  <c r="X113" i="22"/>
  <c r="AA113" i="22" s="1"/>
  <c r="AD113" i="22" s="1"/>
  <c r="I113" i="31" s="1"/>
  <c r="AF117" i="21"/>
  <c r="AK117" i="21"/>
  <c r="W117" i="22"/>
  <c r="AP30" i="21"/>
  <c r="AF31" i="21"/>
  <c r="N68" i="29"/>
  <c r="N116" i="29"/>
  <c r="O116" i="29" s="1"/>
  <c r="P116" i="29" s="1"/>
  <c r="K116" i="31" s="1"/>
  <c r="N125" i="29"/>
  <c r="O125" i="29" s="1"/>
  <c r="P125" i="29" s="1"/>
  <c r="K125" i="31" s="1"/>
  <c r="AA114" i="21"/>
  <c r="X107" i="22"/>
  <c r="AA107" i="22" s="1"/>
  <c r="AD107" i="22" s="1"/>
  <c r="I107" i="31" s="1"/>
  <c r="AA29" i="21"/>
  <c r="W31" i="22"/>
  <c r="Z31" i="22" s="1"/>
  <c r="AC31" i="22" s="1"/>
  <c r="H31" i="31" s="1"/>
  <c r="N30" i="29"/>
  <c r="O30" i="29" s="1"/>
  <c r="P30" i="29" s="1"/>
  <c r="K30" i="31" s="1"/>
  <c r="AK8" i="21"/>
  <c r="AA52" i="21"/>
  <c r="AP53" i="21"/>
  <c r="AK55" i="21"/>
  <c r="AP55" i="21"/>
  <c r="W37" i="22"/>
  <c r="Z37" i="22" s="1"/>
  <c r="AC37" i="22" s="1"/>
  <c r="H37" i="31" s="1"/>
  <c r="W38" i="22"/>
  <c r="W39" i="22"/>
  <c r="W52" i="22"/>
  <c r="X53" i="22"/>
  <c r="AA53" i="22" s="1"/>
  <c r="AD53" i="22" s="1"/>
  <c r="I53" i="31" s="1"/>
  <c r="W54" i="22"/>
  <c r="W55" i="22"/>
  <c r="N38" i="29"/>
  <c r="O38" i="29" s="1"/>
  <c r="P38" i="29" s="1"/>
  <c r="K38" i="31" s="1"/>
  <c r="K54" i="31"/>
  <c r="AK101" i="21"/>
  <c r="AP101" i="21"/>
  <c r="W101" i="22"/>
  <c r="W90" i="22"/>
  <c r="X90" i="22"/>
  <c r="AA90" i="22" s="1"/>
  <c r="AD90" i="22" s="1"/>
  <c r="I90" i="31" s="1"/>
  <c r="N90" i="29"/>
  <c r="O90" i="29" s="1"/>
  <c r="P90" i="29" s="1"/>
  <c r="K90" i="31" s="1"/>
  <c r="AK30" i="21"/>
  <c r="X30" i="22"/>
  <c r="AA30" i="22" s="1"/>
  <c r="AD30" i="22" s="1"/>
  <c r="I30" i="31" s="1"/>
  <c r="N113" i="29"/>
  <c r="O113" i="29" s="1"/>
  <c r="P113" i="29" s="1"/>
  <c r="K113" i="31" s="1"/>
  <c r="AA36" i="21"/>
  <c r="AA65" i="21"/>
  <c r="AA82" i="21"/>
  <c r="W35" i="22"/>
  <c r="Z35" i="22" s="1"/>
  <c r="AC35" i="22" s="1"/>
  <c r="H35" i="31" s="1"/>
  <c r="W36" i="22"/>
  <c r="X36" i="22"/>
  <c r="AA36" i="22" s="1"/>
  <c r="AD36" i="22" s="1"/>
  <c r="I36" i="31" s="1"/>
  <c r="W59" i="22"/>
  <c r="W65" i="22"/>
  <c r="Z65" i="22" s="1"/>
  <c r="AC65" i="22" s="1"/>
  <c r="H65" i="31" s="1"/>
  <c r="W70" i="22"/>
  <c r="X70" i="22"/>
  <c r="AA70" i="22" s="1"/>
  <c r="AD70" i="22" s="1"/>
  <c r="I70" i="31" s="1"/>
  <c r="W75" i="22"/>
  <c r="W81" i="22"/>
  <c r="X81" i="22"/>
  <c r="W82" i="22"/>
  <c r="N56" i="29"/>
  <c r="O56" i="29" s="1"/>
  <c r="P56" i="29" s="1"/>
  <c r="K56" i="31" s="1"/>
  <c r="N65" i="29"/>
  <c r="O65" i="29" s="1"/>
  <c r="P65" i="29" s="1"/>
  <c r="K65" i="31" s="1"/>
  <c r="N80" i="29"/>
  <c r="O80" i="29" s="1"/>
  <c r="P80" i="29" s="1"/>
  <c r="K80" i="31" s="1"/>
  <c r="W57" i="22"/>
  <c r="W56" i="22"/>
  <c r="AP123" i="21"/>
  <c r="X118" i="22"/>
  <c r="AA118" i="22" s="1"/>
  <c r="AD118" i="22" s="1"/>
  <c r="I118" i="31" s="1"/>
  <c r="N122" i="29"/>
  <c r="O122" i="29" s="1"/>
  <c r="P122" i="29" s="1"/>
  <c r="K122" i="31" s="1"/>
  <c r="AK39" i="21"/>
  <c r="AK105" i="21"/>
  <c r="W100" i="22"/>
  <c r="W110" i="22"/>
  <c r="W112" i="22"/>
  <c r="N110" i="29"/>
  <c r="O110" i="29" s="1"/>
  <c r="P110" i="29" s="1"/>
  <c r="K110" i="31" s="1"/>
  <c r="W33" i="22"/>
  <c r="Z33" i="22" s="1"/>
  <c r="AC33" i="22" s="1"/>
  <c r="H33" i="31" s="1"/>
  <c r="AP64" i="21"/>
  <c r="AK7" i="21"/>
  <c r="AA10" i="21"/>
  <c r="AK22" i="21"/>
  <c r="AF70" i="21"/>
  <c r="AP70" i="21"/>
  <c r="AA78" i="21"/>
  <c r="AK78" i="21"/>
  <c r="AF80" i="21"/>
  <c r="AK80" i="21"/>
  <c r="AA81" i="21"/>
  <c r="AP81" i="21"/>
  <c r="AK82" i="21"/>
  <c r="X35" i="22"/>
  <c r="AA35" i="22" s="1"/>
  <c r="AD35" i="22" s="1"/>
  <c r="I35" i="31" s="1"/>
  <c r="X65" i="22"/>
  <c r="AA65" i="22" s="1"/>
  <c r="AD65" i="22" s="1"/>
  <c r="I65" i="31" s="1"/>
  <c r="N78" i="29"/>
  <c r="O78" i="29" s="1"/>
  <c r="P78" i="29" s="1"/>
  <c r="K78" i="31" s="1"/>
  <c r="AP100" i="21"/>
  <c r="AA105" i="21"/>
  <c r="AF34" i="21"/>
  <c r="AA61" i="21"/>
  <c r="W62" i="22"/>
  <c r="X63" i="22"/>
  <c r="AA63" i="22" s="1"/>
  <c r="AD63" i="22" s="1"/>
  <c r="I63" i="31" s="1"/>
  <c r="W64" i="22"/>
  <c r="Z64" i="22" s="1"/>
  <c r="AC64" i="22" s="1"/>
  <c r="H64" i="31" s="1"/>
  <c r="N63" i="29"/>
  <c r="O63" i="29" s="1"/>
  <c r="P63" i="29" s="1"/>
  <c r="K63" i="31" s="1"/>
  <c r="W87" i="22"/>
  <c r="N87" i="29"/>
  <c r="AK109" i="21"/>
  <c r="AP109" i="21"/>
  <c r="W109" i="22"/>
  <c r="Z109" i="22" s="1"/>
  <c r="AC109" i="22" s="1"/>
  <c r="H109" i="31" s="1"/>
  <c r="AF118" i="21"/>
  <c r="AK118" i="21"/>
  <c r="AA122" i="21"/>
  <c r="AF88" i="21"/>
  <c r="X88" i="22"/>
  <c r="AA88" i="22" s="1"/>
  <c r="AD88" i="22" s="1"/>
  <c r="I88" i="31" s="1"/>
  <c r="AP32" i="21"/>
  <c r="AF13" i="21"/>
  <c r="AA16" i="21"/>
  <c r="AF16" i="21"/>
  <c r="AK16" i="21"/>
  <c r="AP16" i="21"/>
  <c r="AA22" i="21"/>
  <c r="AF22" i="21"/>
  <c r="AP23" i="21"/>
  <c r="X9" i="22"/>
  <c r="AA9" i="22" s="1"/>
  <c r="AD9" i="22" s="1"/>
  <c r="I9" i="31" s="1"/>
  <c r="X10" i="22"/>
  <c r="AA10" i="22" s="1"/>
  <c r="AD10" i="22" s="1"/>
  <c r="I10" i="31" s="1"/>
  <c r="X16" i="22"/>
  <c r="AA16" i="22" s="1"/>
  <c r="AD16" i="22" s="1"/>
  <c r="I16" i="31" s="1"/>
  <c r="X17" i="22"/>
  <c r="AA17" i="22" s="1"/>
  <c r="AD17" i="22" s="1"/>
  <c r="I17" i="31" s="1"/>
  <c r="N7" i="29"/>
  <c r="O7" i="29" s="1"/>
  <c r="P7" i="29" s="1"/>
  <c r="K7" i="31" s="1"/>
  <c r="N17" i="29"/>
  <c r="O17" i="29" s="1"/>
  <c r="P17" i="29" s="1"/>
  <c r="K17" i="31" s="1"/>
  <c r="N28" i="29"/>
  <c r="O28" i="29" s="1"/>
  <c r="P28" i="29" s="1"/>
  <c r="K28" i="31" s="1"/>
  <c r="AK37" i="21"/>
  <c r="AA38" i="21"/>
  <c r="AA39" i="21"/>
  <c r="AP38" i="21"/>
  <c r="AF52" i="21"/>
  <c r="AK91" i="21"/>
  <c r="AF95" i="21"/>
  <c r="W92" i="22"/>
  <c r="Z92" i="22" s="1"/>
  <c r="AC92" i="22" s="1"/>
  <c r="H92" i="31" s="1"/>
  <c r="X95" i="22"/>
  <c r="AA112" i="21"/>
  <c r="AK112" i="21"/>
  <c r="AK34" i="21"/>
  <c r="W34" i="22"/>
  <c r="N34" i="29"/>
  <c r="O34" i="29" s="1"/>
  <c r="P34" i="29" s="1"/>
  <c r="K34" i="31" s="1"/>
  <c r="AA58" i="21"/>
  <c r="AF58" i="21"/>
  <c r="N109" i="29"/>
  <c r="O109" i="29" s="1"/>
  <c r="P109" i="29" s="1"/>
  <c r="K109" i="31" s="1"/>
  <c r="AF122" i="21"/>
  <c r="AK122" i="21"/>
  <c r="AA7" i="21"/>
  <c r="AP7" i="21"/>
  <c r="AP13" i="21"/>
  <c r="AA17" i="21"/>
  <c r="AA23" i="21"/>
  <c r="AF23" i="21"/>
  <c r="AA28" i="21"/>
  <c r="AF28" i="21"/>
  <c r="AK28" i="21"/>
  <c r="AP28" i="21"/>
  <c r="W8" i="22"/>
  <c r="Z8" i="22" s="1"/>
  <c r="AC8" i="22" s="1"/>
  <c r="H8" i="31" s="1"/>
  <c r="X8" i="22"/>
  <c r="X12" i="22"/>
  <c r="AA12" i="22" s="1"/>
  <c r="AD12" i="22" s="1"/>
  <c r="I12" i="31" s="1"/>
  <c r="W13" i="22"/>
  <c r="Z13" i="22" s="1"/>
  <c r="AC13" i="22" s="1"/>
  <c r="H13" i="31" s="1"/>
  <c r="X13" i="22"/>
  <c r="AA13" i="22" s="1"/>
  <c r="AD13" i="22" s="1"/>
  <c r="I13" i="31" s="1"/>
  <c r="W17" i="22"/>
  <c r="Z17" i="22" s="1"/>
  <c r="AC17" i="22" s="1"/>
  <c r="H17" i="31" s="1"/>
  <c r="W22" i="22"/>
  <c r="X22" i="22"/>
  <c r="AA22" i="22" s="1"/>
  <c r="AD22" i="22" s="1"/>
  <c r="I22" i="31" s="1"/>
  <c r="W23" i="22"/>
  <c r="Z23" i="22" s="1"/>
  <c r="AC23" i="22" s="1"/>
  <c r="H23" i="31" s="1"/>
  <c r="X23" i="22"/>
  <c r="AA23" i="22" s="1"/>
  <c r="AD23" i="22" s="1"/>
  <c r="I23" i="31" s="1"/>
  <c r="N8" i="29"/>
  <c r="O8" i="29" s="1"/>
  <c r="P8" i="29" s="1"/>
  <c r="K8" i="31" s="1"/>
  <c r="N12" i="29"/>
  <c r="O12" i="29" s="1"/>
  <c r="P12" i="29" s="1"/>
  <c r="K12" i="31" s="1"/>
  <c r="N13" i="29"/>
  <c r="O13" i="29" s="1"/>
  <c r="P13" i="29" s="1"/>
  <c r="K13" i="31" s="1"/>
  <c r="X3" i="22"/>
  <c r="AA3" i="22" s="1"/>
  <c r="AD3" i="22" s="1"/>
  <c r="I3" i="31" s="1"/>
  <c r="AF10" i="21"/>
  <c r="AK10" i="21"/>
  <c r="AP10" i="21"/>
  <c r="AA9" i="21"/>
  <c r="AF9" i="21"/>
  <c r="AK9" i="21"/>
  <c r="AA97" i="21"/>
  <c r="AF97" i="21"/>
  <c r="AK97" i="21"/>
  <c r="AA95" i="21"/>
  <c r="AF92" i="21"/>
  <c r="AK92" i="21"/>
  <c r="AP92" i="21"/>
  <c r="AF91" i="21"/>
  <c r="AA91" i="21"/>
  <c r="AA32" i="21"/>
  <c r="AF89" i="21"/>
  <c r="AK89" i="21"/>
  <c r="AF125" i="21"/>
  <c r="AF127" i="21"/>
  <c r="W116" i="22"/>
  <c r="AF107" i="21"/>
  <c r="AK31" i="21"/>
  <c r="AP31" i="21"/>
  <c r="AF106" i="21"/>
  <c r="AA90" i="21"/>
  <c r="AF90" i="21"/>
  <c r="AK90" i="21"/>
  <c r="AP90" i="21"/>
  <c r="AK95" i="21"/>
  <c r="W97" i="22"/>
  <c r="AK29" i="21"/>
  <c r="AP29" i="21"/>
  <c r="W29" i="22"/>
  <c r="Z29" i="22" s="1"/>
  <c r="AC29" i="22" s="1"/>
  <c r="H29" i="31" s="1"/>
  <c r="W30" i="22"/>
  <c r="Z30" i="22" s="1"/>
  <c r="AC30" i="22" s="1"/>
  <c r="H30" i="31" s="1"/>
  <c r="AP106" i="21"/>
  <c r="AK107" i="21"/>
  <c r="N29" i="29"/>
  <c r="O29" i="29" s="1"/>
  <c r="P29" i="29" s="1"/>
  <c r="K29" i="31" s="1"/>
  <c r="AA59" i="21"/>
  <c r="AA75" i="21"/>
  <c r="AA80" i="21"/>
  <c r="W60" i="22"/>
  <c r="W78" i="22"/>
  <c r="W80" i="22"/>
  <c r="AA63" i="21"/>
  <c r="W61" i="22"/>
  <c r="AA87" i="21"/>
  <c r="X87" i="22"/>
  <c r="AA87" i="22" s="1"/>
  <c r="AD87" i="22" s="1"/>
  <c r="I87" i="31" s="1"/>
  <c r="AA56" i="21"/>
  <c r="AK123" i="21"/>
  <c r="W124" i="22"/>
  <c r="Z124" i="22" s="1"/>
  <c r="AC124" i="22" s="1"/>
  <c r="H124" i="31" s="1"/>
  <c r="AK23" i="21"/>
  <c r="W105" i="22"/>
  <c r="AA33" i="21"/>
  <c r="AF33" i="21"/>
  <c r="AF123" i="21"/>
  <c r="AA100" i="21"/>
  <c r="AF100" i="21"/>
  <c r="AK100" i="21"/>
  <c r="AF87" i="21"/>
  <c r="W122" i="22"/>
  <c r="W123" i="22"/>
  <c r="Z123" i="22" s="1"/>
  <c r="AC123" i="22" s="1"/>
  <c r="H123" i="31" s="1"/>
  <c r="X123" i="22"/>
  <c r="AA123" i="22" s="1"/>
  <c r="AD123" i="22" s="1"/>
  <c r="I123" i="31" s="1"/>
  <c r="N118" i="29"/>
  <c r="O118" i="29" s="1"/>
  <c r="P118" i="29" s="1"/>
  <c r="K118" i="31" s="1"/>
  <c r="AK88" i="21"/>
  <c r="W88" i="22"/>
  <c r="AF32" i="21"/>
  <c r="AK32" i="21"/>
  <c r="N32" i="29"/>
  <c r="O32" i="29" s="1"/>
  <c r="P32" i="29" s="1"/>
  <c r="K32" i="31" s="1"/>
  <c r="N124" i="29"/>
  <c r="AA12" i="21"/>
  <c r="AF12" i="21"/>
  <c r="AK12" i="21"/>
  <c r="AA13" i="21"/>
  <c r="N3" i="29"/>
  <c r="AK124" i="21"/>
  <c r="AP9" i="21"/>
  <c r="AK17" i="21"/>
  <c r="AA53" i="21"/>
  <c r="AK53" i="21"/>
  <c r="AA54" i="21"/>
  <c r="AK54" i="21"/>
  <c r="AK13" i="21"/>
  <c r="AF17" i="21"/>
  <c r="N37" i="29"/>
  <c r="O37" i="29" s="1"/>
  <c r="P37" i="29" s="1"/>
  <c r="K37" i="31" s="1"/>
  <c r="W32" i="22"/>
  <c r="W53" i="22"/>
  <c r="Z7" i="22"/>
  <c r="AC7" i="22" s="1"/>
  <c r="H7" i="31" s="1"/>
  <c r="Y7" i="22"/>
  <c r="AB7" i="22" s="1"/>
  <c r="AE7" i="22" s="1"/>
  <c r="J7" i="31" s="1"/>
  <c r="W9" i="22"/>
  <c r="W10" i="22"/>
  <c r="W12" i="22"/>
  <c r="W16" i="22"/>
  <c r="W28" i="22"/>
  <c r="X28" i="22"/>
  <c r="AA28" i="22" s="1"/>
  <c r="AD28" i="22" s="1"/>
  <c r="I28" i="31" s="1"/>
  <c r="J23" i="24"/>
  <c r="N23" i="31" s="1"/>
  <c r="J68" i="24"/>
  <c r="N68" i="31" s="1"/>
  <c r="J65" i="24"/>
  <c r="N65" i="31" s="1"/>
  <c r="J61" i="24"/>
  <c r="N61" i="31" s="1"/>
  <c r="J39" i="24"/>
  <c r="N39" i="31" s="1"/>
  <c r="J7" i="24"/>
  <c r="N7" i="31" s="1"/>
  <c r="J8" i="24"/>
  <c r="N8" i="31" s="1"/>
  <c r="J115" i="24"/>
  <c r="N115" i="31" s="1"/>
  <c r="J10" i="24"/>
  <c r="N10" i="31" s="1"/>
  <c r="J53" i="24"/>
  <c r="N53" i="31" s="1"/>
  <c r="N106" i="29"/>
  <c r="O106" i="29" s="1"/>
  <c r="P106" i="29" s="1"/>
  <c r="K106" i="31" s="1"/>
  <c r="AK33" i="21"/>
  <c r="AP3" i="21"/>
  <c r="AA106" i="21"/>
  <c r="W106" i="22"/>
  <c r="Z106" i="22" s="1"/>
  <c r="AC106" i="22" s="1"/>
  <c r="H106" i="31" s="1"/>
  <c r="X106" i="22"/>
  <c r="AA106" i="22" s="1"/>
  <c r="AD106" i="22" s="1"/>
  <c r="I106" i="31" s="1"/>
  <c r="W107" i="22"/>
  <c r="AA118" i="21"/>
  <c r="W118" i="22"/>
  <c r="AA102" i="21"/>
  <c r="AF102" i="21"/>
  <c r="AK102" i="21"/>
  <c r="AP102" i="21"/>
  <c r="X102" i="22"/>
  <c r="W3" i="22"/>
  <c r="Y122" i="22" l="1"/>
  <c r="AB122" i="22" s="1"/>
  <c r="AE122" i="22" s="1"/>
  <c r="J122" i="31" s="1"/>
  <c r="Z55" i="22"/>
  <c r="AC55" i="22" s="1"/>
  <c r="H55" i="31" s="1"/>
  <c r="Q55" i="29"/>
  <c r="R55" i="29" s="1"/>
  <c r="S55" i="29" s="1"/>
  <c r="L55" i="31" s="1"/>
  <c r="T55" i="29"/>
  <c r="U55" i="29" s="1"/>
  <c r="V55" i="29" s="1"/>
  <c r="M55" i="31" s="1"/>
  <c r="Z54" i="22"/>
  <c r="AC54" i="22" s="1"/>
  <c r="H54" i="31" s="1"/>
  <c r="Q54" i="29"/>
  <c r="R54" i="29" s="1"/>
  <c r="S54" i="29" s="1"/>
  <c r="L54" i="31" s="1"/>
  <c r="T54" i="29"/>
  <c r="U54" i="29" s="1"/>
  <c r="V54" i="29" s="1"/>
  <c r="M54" i="31" s="1"/>
  <c r="T53" i="29"/>
  <c r="U53" i="29" s="1"/>
  <c r="V53" i="29" s="1"/>
  <c r="M53" i="31" s="1"/>
  <c r="Q53" i="29"/>
  <c r="R53" i="29" s="1"/>
  <c r="S53" i="29" s="1"/>
  <c r="L53" i="31" s="1"/>
  <c r="Y52" i="22"/>
  <c r="AB52" i="22" s="1"/>
  <c r="AE52" i="22" s="1"/>
  <c r="J52" i="31" s="1"/>
  <c r="T52" i="29"/>
  <c r="U52" i="29" s="1"/>
  <c r="V52" i="29" s="1"/>
  <c r="M52" i="31" s="1"/>
  <c r="Q52" i="29"/>
  <c r="R52" i="29" s="1"/>
  <c r="S52" i="29" s="1"/>
  <c r="L52" i="31" s="1"/>
  <c r="Z102" i="22"/>
  <c r="AC102" i="22" s="1"/>
  <c r="H102" i="31" s="1"/>
  <c r="AR17" i="21"/>
  <c r="AU17" i="21" s="1"/>
  <c r="AX17" i="21" s="1"/>
  <c r="F17" i="31" s="1"/>
  <c r="Y101" i="22"/>
  <c r="AB101" i="22" s="1"/>
  <c r="AE101" i="22" s="1"/>
  <c r="J101" i="31" s="1"/>
  <c r="AR52" i="21"/>
  <c r="AU52" i="21" s="1"/>
  <c r="AX52" i="21" s="1"/>
  <c r="F52" i="31" s="1"/>
  <c r="AR3" i="21"/>
  <c r="AU3" i="21" s="1"/>
  <c r="AX3" i="21" s="1"/>
  <c r="F3" i="31" s="1"/>
  <c r="AQ118" i="21"/>
  <c r="AT118" i="21" s="1"/>
  <c r="AW118" i="21" s="1"/>
  <c r="E118" i="31" s="1"/>
  <c r="AQ114" i="21"/>
  <c r="AT114" i="21" s="1"/>
  <c r="AW114" i="21" s="1"/>
  <c r="E114" i="31" s="1"/>
  <c r="AQ39" i="21"/>
  <c r="AT39" i="21" s="1"/>
  <c r="AW39" i="21" s="1"/>
  <c r="E39" i="31" s="1"/>
  <c r="AR127" i="21"/>
  <c r="AU127" i="21" s="1"/>
  <c r="AX127" i="21" s="1"/>
  <c r="F127" i="31" s="1"/>
  <c r="AQ60" i="21"/>
  <c r="AT60" i="21" s="1"/>
  <c r="AW60" i="21" s="1"/>
  <c r="E60" i="31" s="1"/>
  <c r="AR91" i="21"/>
  <c r="AU91" i="21" s="1"/>
  <c r="AX91" i="21" s="1"/>
  <c r="F91" i="31" s="1"/>
  <c r="AR95" i="21"/>
  <c r="AU95" i="21" s="1"/>
  <c r="AX95" i="21" s="1"/>
  <c r="F95" i="31" s="1"/>
  <c r="AR117" i="21"/>
  <c r="AQ101" i="21"/>
  <c r="AT101" i="21" s="1"/>
  <c r="AW101" i="21" s="1"/>
  <c r="E101" i="31" s="1"/>
  <c r="AQ124" i="21"/>
  <c r="AT124" i="21" s="1"/>
  <c r="AW124" i="21" s="1"/>
  <c r="E124" i="31" s="1"/>
  <c r="AR33" i="21"/>
  <c r="AU33" i="21" s="1"/>
  <c r="AX33" i="21" s="1"/>
  <c r="F33" i="31" s="1"/>
  <c r="AQ36" i="21"/>
  <c r="AT36" i="21" s="1"/>
  <c r="AW36" i="21" s="1"/>
  <c r="E36" i="31" s="1"/>
  <c r="Y68" i="22"/>
  <c r="AB68" i="22" s="1"/>
  <c r="AE68" i="22" s="1"/>
  <c r="J68" i="31" s="1"/>
  <c r="Q107" i="29"/>
  <c r="R107" i="29" s="1"/>
  <c r="S107" i="29" s="1"/>
  <c r="L107" i="31" s="1"/>
  <c r="AQ7" i="21"/>
  <c r="AT7" i="21" s="1"/>
  <c r="AW7" i="21" s="1"/>
  <c r="E7" i="31" s="1"/>
  <c r="AQ61" i="21"/>
  <c r="AT61" i="21" s="1"/>
  <c r="AW61" i="21" s="1"/>
  <c r="E61" i="31" s="1"/>
  <c r="Q81" i="29"/>
  <c r="R81" i="29" s="1"/>
  <c r="S81" i="29" s="1"/>
  <c r="L81" i="31" s="1"/>
  <c r="Q95" i="29"/>
  <c r="R95" i="29" s="1"/>
  <c r="S95" i="29" s="1"/>
  <c r="L95" i="31" s="1"/>
  <c r="T112" i="29"/>
  <c r="U112" i="29" s="1"/>
  <c r="V112" i="29" s="1"/>
  <c r="M112" i="31" s="1"/>
  <c r="T58" i="29"/>
  <c r="U58" i="29" s="1"/>
  <c r="V58" i="29" s="1"/>
  <c r="M58" i="31" s="1"/>
  <c r="AQ105" i="21"/>
  <c r="AT105" i="21" s="1"/>
  <c r="AW105" i="21" s="1"/>
  <c r="E105" i="31" s="1"/>
  <c r="AQ81" i="21"/>
  <c r="AT81" i="21" s="1"/>
  <c r="AW81" i="21" s="1"/>
  <c r="E81" i="31" s="1"/>
  <c r="AR105" i="21"/>
  <c r="AU105" i="21" s="1"/>
  <c r="AX105" i="21" s="1"/>
  <c r="F105" i="31" s="1"/>
  <c r="AQ3" i="21"/>
  <c r="AT3" i="21" s="1"/>
  <c r="AW3" i="21" s="1"/>
  <c r="E3" i="31" s="1"/>
  <c r="AQ109" i="21"/>
  <c r="AT109" i="21" s="1"/>
  <c r="AW109" i="21" s="1"/>
  <c r="E109" i="31" s="1"/>
  <c r="AQ113" i="21"/>
  <c r="AT113" i="21" s="1"/>
  <c r="AW113" i="21" s="1"/>
  <c r="E113" i="31" s="1"/>
  <c r="AQ35" i="21"/>
  <c r="AT35" i="21" s="1"/>
  <c r="AW35" i="21" s="1"/>
  <c r="E35" i="31" s="1"/>
  <c r="AR124" i="21"/>
  <c r="AQ37" i="21"/>
  <c r="AT37" i="21" s="1"/>
  <c r="AW37" i="21" s="1"/>
  <c r="E37" i="31" s="1"/>
  <c r="AR116" i="21"/>
  <c r="Q75" i="29"/>
  <c r="R75" i="29" s="1"/>
  <c r="S75" i="29" s="1"/>
  <c r="L75" i="31" s="1"/>
  <c r="AQ63" i="21"/>
  <c r="AT63" i="21" s="1"/>
  <c r="AW63" i="21" s="1"/>
  <c r="E63" i="31" s="1"/>
  <c r="Y89" i="22"/>
  <c r="AB89" i="22" s="1"/>
  <c r="AE89" i="22" s="1"/>
  <c r="J89" i="31" s="1"/>
  <c r="AQ78" i="21"/>
  <c r="AT78" i="21" s="1"/>
  <c r="AW78" i="21" s="1"/>
  <c r="E78" i="31" s="1"/>
  <c r="T56" i="29"/>
  <c r="U56" i="29" s="1"/>
  <c r="V56" i="29" s="1"/>
  <c r="M56" i="31" s="1"/>
  <c r="AR8" i="21"/>
  <c r="AU8" i="21" s="1"/>
  <c r="AX8" i="21" s="1"/>
  <c r="F8" i="31" s="1"/>
  <c r="AR57" i="21"/>
  <c r="AU57" i="21" s="1"/>
  <c r="AX57" i="21" s="1"/>
  <c r="F57" i="31" s="1"/>
  <c r="Z81" i="22"/>
  <c r="AC81" i="22" s="1"/>
  <c r="H81" i="31" s="1"/>
  <c r="Z95" i="22"/>
  <c r="AC95" i="22" s="1"/>
  <c r="H95" i="31" s="1"/>
  <c r="AR126" i="21"/>
  <c r="AQ106" i="21"/>
  <c r="AT106" i="21" s="1"/>
  <c r="AW106" i="21" s="1"/>
  <c r="E106" i="31" s="1"/>
  <c r="AR13" i="21"/>
  <c r="AU13" i="21" s="1"/>
  <c r="AX13" i="21" s="1"/>
  <c r="F13" i="31" s="1"/>
  <c r="AQ13" i="21"/>
  <c r="AT13" i="21" s="1"/>
  <c r="AW13" i="21" s="1"/>
  <c r="E13" i="31" s="1"/>
  <c r="AQ88" i="21"/>
  <c r="AT88" i="21" s="1"/>
  <c r="AW88" i="21" s="1"/>
  <c r="E88" i="31" s="1"/>
  <c r="Q35" i="29"/>
  <c r="R35" i="29" s="1"/>
  <c r="S35" i="29" s="1"/>
  <c r="L35" i="31" s="1"/>
  <c r="AR37" i="21"/>
  <c r="AQ112" i="21"/>
  <c r="AT112" i="21" s="1"/>
  <c r="AW112" i="21" s="1"/>
  <c r="E112" i="31" s="1"/>
  <c r="AR64" i="21"/>
  <c r="AU64" i="21" s="1"/>
  <c r="AX64" i="21" s="1"/>
  <c r="F64" i="31" s="1"/>
  <c r="AR108" i="21"/>
  <c r="AU108" i="21" s="1"/>
  <c r="AX108" i="21" s="1"/>
  <c r="F108" i="31" s="1"/>
  <c r="AQ126" i="21"/>
  <c r="AT126" i="21" s="1"/>
  <c r="AW126" i="21" s="1"/>
  <c r="E126" i="31" s="1"/>
  <c r="AR61" i="21"/>
  <c r="AU61" i="21" s="1"/>
  <c r="AX61" i="21" s="1"/>
  <c r="F61" i="31" s="1"/>
  <c r="AR114" i="21"/>
  <c r="T39" i="29"/>
  <c r="U39" i="29" s="1"/>
  <c r="V39" i="29" s="1"/>
  <c r="M39" i="31" s="1"/>
  <c r="Y105" i="22"/>
  <c r="AB105" i="22" s="1"/>
  <c r="AE105" i="22" s="1"/>
  <c r="J105" i="31" s="1"/>
  <c r="AQ59" i="21"/>
  <c r="AT59" i="21" s="1"/>
  <c r="AW59" i="21" s="1"/>
  <c r="E59" i="31" s="1"/>
  <c r="AR78" i="21"/>
  <c r="AQ31" i="21"/>
  <c r="AT31" i="21" s="1"/>
  <c r="AW31" i="21" s="1"/>
  <c r="E31" i="31" s="1"/>
  <c r="AR65" i="21"/>
  <c r="AU65" i="21" s="1"/>
  <c r="AX65" i="21" s="1"/>
  <c r="F65" i="31" s="1"/>
  <c r="AR35" i="21"/>
  <c r="AU35" i="21" s="1"/>
  <c r="AX35" i="21" s="1"/>
  <c r="F35" i="31" s="1"/>
  <c r="AR113" i="21"/>
  <c r="AR107" i="21"/>
  <c r="AU107" i="21" s="1"/>
  <c r="AX107" i="21" s="1"/>
  <c r="F107" i="31" s="1"/>
  <c r="Z75" i="22"/>
  <c r="AC75" i="22" s="1"/>
  <c r="H75" i="31" s="1"/>
  <c r="AQ10" i="21"/>
  <c r="AT10" i="21" s="1"/>
  <c r="AW10" i="21" s="1"/>
  <c r="E10" i="31" s="1"/>
  <c r="AQ115" i="21"/>
  <c r="AT115" i="21" s="1"/>
  <c r="AW115" i="21" s="1"/>
  <c r="E115" i="31" s="1"/>
  <c r="AR125" i="21"/>
  <c r="AU125" i="21" s="1"/>
  <c r="AX125" i="21" s="1"/>
  <c r="F125" i="31" s="1"/>
  <c r="AQ116" i="21"/>
  <c r="AT116" i="21" s="1"/>
  <c r="AW116" i="21" s="1"/>
  <c r="E116" i="31" s="1"/>
  <c r="AQ53" i="21"/>
  <c r="AT53" i="21" s="1"/>
  <c r="AW53" i="21" s="1"/>
  <c r="E53" i="31" s="1"/>
  <c r="Y55" i="22"/>
  <c r="AB55" i="22" s="1"/>
  <c r="AE55" i="22" s="1"/>
  <c r="J55" i="31" s="1"/>
  <c r="AR106" i="21"/>
  <c r="AU106" i="21" s="1"/>
  <c r="AX106" i="21" s="1"/>
  <c r="F106" i="31" s="1"/>
  <c r="T33" i="29"/>
  <c r="U33" i="29" s="1"/>
  <c r="V33" i="29" s="1"/>
  <c r="M33" i="31" s="1"/>
  <c r="AQ92" i="21"/>
  <c r="AT92" i="21" s="1"/>
  <c r="AW92" i="21" s="1"/>
  <c r="E92" i="31" s="1"/>
  <c r="Q62" i="29"/>
  <c r="R62" i="29" s="1"/>
  <c r="S62" i="29" s="1"/>
  <c r="L62" i="31" s="1"/>
  <c r="AR39" i="21"/>
  <c r="AU39" i="21" s="1"/>
  <c r="AX39" i="21" s="1"/>
  <c r="F39" i="31" s="1"/>
  <c r="AQ62" i="21"/>
  <c r="AT62" i="21" s="1"/>
  <c r="AW62" i="21" s="1"/>
  <c r="E62" i="31" s="1"/>
  <c r="AR75" i="21"/>
  <c r="AU75" i="21" s="1"/>
  <c r="AX75" i="21" s="1"/>
  <c r="F75" i="31" s="1"/>
  <c r="AR62" i="21"/>
  <c r="AU62" i="21" s="1"/>
  <c r="AX62" i="21" s="1"/>
  <c r="F62" i="31" s="1"/>
  <c r="AQ111" i="21"/>
  <c r="AT111" i="21" s="1"/>
  <c r="AW111" i="21" s="1"/>
  <c r="E111" i="31" s="1"/>
  <c r="AR60" i="21"/>
  <c r="AU60" i="21" s="1"/>
  <c r="AX60" i="21" s="1"/>
  <c r="F60" i="31" s="1"/>
  <c r="Q7" i="29"/>
  <c r="R7" i="29" s="1"/>
  <c r="S7" i="29" s="1"/>
  <c r="L7" i="31" s="1"/>
  <c r="AR12" i="21"/>
  <c r="AU12" i="21" s="1"/>
  <c r="AX12" i="21" s="1"/>
  <c r="F12" i="31" s="1"/>
  <c r="AQ117" i="21"/>
  <c r="AT117" i="21" s="1"/>
  <c r="AW117" i="21" s="1"/>
  <c r="E117" i="31" s="1"/>
  <c r="AR58" i="21"/>
  <c r="AU58" i="21" s="1"/>
  <c r="AX58" i="21" s="1"/>
  <c r="F58" i="31" s="1"/>
  <c r="T7" i="29"/>
  <c r="U7" i="29" s="1"/>
  <c r="V7" i="29" s="1"/>
  <c r="M7" i="31" s="1"/>
  <c r="AR82" i="21"/>
  <c r="AU82" i="21" s="1"/>
  <c r="AX82" i="21" s="1"/>
  <c r="F82" i="31" s="1"/>
  <c r="AQ70" i="21"/>
  <c r="AT70" i="21" s="1"/>
  <c r="AW70" i="21" s="1"/>
  <c r="E70" i="31" s="1"/>
  <c r="AR30" i="21"/>
  <c r="Y115" i="22"/>
  <c r="AB115" i="22" s="1"/>
  <c r="AE115" i="22" s="1"/>
  <c r="J115" i="31" s="1"/>
  <c r="Z115" i="22"/>
  <c r="AC115" i="22" s="1"/>
  <c r="H115" i="31" s="1"/>
  <c r="Y59" i="22"/>
  <c r="AB59" i="22" s="1"/>
  <c r="AE59" i="22" s="1"/>
  <c r="J59" i="31" s="1"/>
  <c r="Z59" i="22"/>
  <c r="AC59" i="22" s="1"/>
  <c r="H59" i="31" s="1"/>
  <c r="O35" i="29"/>
  <c r="P35" i="29" s="1"/>
  <c r="K35" i="31" s="1"/>
  <c r="T35" i="29"/>
  <c r="U35" i="29" s="1"/>
  <c r="V35" i="29" s="1"/>
  <c r="M35" i="31" s="1"/>
  <c r="T29" i="29"/>
  <c r="U29" i="29" s="1"/>
  <c r="V29" i="29" s="1"/>
  <c r="M29" i="31" s="1"/>
  <c r="AR89" i="21"/>
  <c r="AU89" i="21" s="1"/>
  <c r="AX89" i="21" s="1"/>
  <c r="F89" i="31" s="1"/>
  <c r="Q22" i="29"/>
  <c r="R22" i="29" s="1"/>
  <c r="S22" i="29" s="1"/>
  <c r="L22" i="31" s="1"/>
  <c r="T22" i="29"/>
  <c r="U22" i="29" s="1"/>
  <c r="V22" i="29" s="1"/>
  <c r="M22" i="31" s="1"/>
  <c r="AR34" i="21"/>
  <c r="AU34" i="21" s="1"/>
  <c r="AX34" i="21" s="1"/>
  <c r="F34" i="31" s="1"/>
  <c r="AR118" i="21"/>
  <c r="Z101" i="22"/>
  <c r="AC101" i="22" s="1"/>
  <c r="H101" i="31" s="1"/>
  <c r="T101" i="29"/>
  <c r="U101" i="29" s="1"/>
  <c r="V101" i="29" s="1"/>
  <c r="M101" i="31" s="1"/>
  <c r="AR87" i="21"/>
  <c r="AU87" i="21" s="1"/>
  <c r="AX87" i="21" s="1"/>
  <c r="F87" i="31" s="1"/>
  <c r="AQ30" i="21"/>
  <c r="AT30" i="21" s="1"/>
  <c r="AW30" i="21" s="1"/>
  <c r="E30" i="31" s="1"/>
  <c r="Q115" i="29"/>
  <c r="R115" i="29" s="1"/>
  <c r="S115" i="29" s="1"/>
  <c r="L115" i="31" s="1"/>
  <c r="AR36" i="21"/>
  <c r="AU36" i="21" s="1"/>
  <c r="AX36" i="21" s="1"/>
  <c r="F36" i="31" s="1"/>
  <c r="Y106" i="22"/>
  <c r="AB106" i="22" s="1"/>
  <c r="AE106" i="22" s="1"/>
  <c r="J106" i="31" s="1"/>
  <c r="Z56" i="22"/>
  <c r="AC56" i="22" s="1"/>
  <c r="H56" i="31" s="1"/>
  <c r="AQ89" i="21"/>
  <c r="AT89" i="21" s="1"/>
  <c r="AW89" i="21" s="1"/>
  <c r="E89" i="31" s="1"/>
  <c r="Y87" i="22"/>
  <c r="AB87" i="22" s="1"/>
  <c r="AE87" i="22" s="1"/>
  <c r="J87" i="31" s="1"/>
  <c r="Z87" i="22"/>
  <c r="AC87" i="22" s="1"/>
  <c r="H87" i="31" s="1"/>
  <c r="Z39" i="22"/>
  <c r="AC39" i="22" s="1"/>
  <c r="H39" i="31" s="1"/>
  <c r="Y39" i="22"/>
  <c r="AB39" i="22" s="1"/>
  <c r="AE39" i="22" s="1"/>
  <c r="J39" i="31" s="1"/>
  <c r="Q108" i="29"/>
  <c r="R108" i="29" s="1"/>
  <c r="S108" i="29" s="1"/>
  <c r="L108" i="31" s="1"/>
  <c r="T115" i="29"/>
  <c r="U115" i="29" s="1"/>
  <c r="V115" i="29" s="1"/>
  <c r="M115" i="31" s="1"/>
  <c r="AR59" i="21"/>
  <c r="AU59" i="21" s="1"/>
  <c r="AX59" i="21" s="1"/>
  <c r="F59" i="31" s="1"/>
  <c r="Q32" i="29"/>
  <c r="R32" i="29" s="1"/>
  <c r="S32" i="29" s="1"/>
  <c r="L32" i="31" s="1"/>
  <c r="AQ54" i="21"/>
  <c r="AT54" i="21" s="1"/>
  <c r="AW54" i="21" s="1"/>
  <c r="E54" i="31" s="1"/>
  <c r="AQ32" i="21"/>
  <c r="AT32" i="21" s="1"/>
  <c r="AW32" i="21" s="1"/>
  <c r="E32" i="31" s="1"/>
  <c r="Y126" i="22"/>
  <c r="AB126" i="22" s="1"/>
  <c r="AE126" i="22" s="1"/>
  <c r="J126" i="31" s="1"/>
  <c r="AR97" i="21"/>
  <c r="AU97" i="21" s="1"/>
  <c r="AX97" i="21" s="1"/>
  <c r="F97" i="31" s="1"/>
  <c r="AQ9" i="21"/>
  <c r="AT9" i="21" s="1"/>
  <c r="AW9" i="21" s="1"/>
  <c r="E9" i="31" s="1"/>
  <c r="Q23" i="29"/>
  <c r="R23" i="29" s="1"/>
  <c r="S23" i="29" s="1"/>
  <c r="L23" i="31" s="1"/>
  <c r="Q8" i="29"/>
  <c r="R8" i="29" s="1"/>
  <c r="S8" i="29" s="1"/>
  <c r="L8" i="31" s="1"/>
  <c r="AR112" i="21"/>
  <c r="AQ65" i="21"/>
  <c r="AT65" i="21" s="1"/>
  <c r="AW65" i="21" s="1"/>
  <c r="E65" i="31" s="1"/>
  <c r="AR68" i="21"/>
  <c r="AU68" i="21" s="1"/>
  <c r="AX68" i="21" s="1"/>
  <c r="F68" i="31" s="1"/>
  <c r="T108" i="29"/>
  <c r="U108" i="29" s="1"/>
  <c r="V108" i="29" s="1"/>
  <c r="M108" i="31" s="1"/>
  <c r="Y124" i="22"/>
  <c r="AB124" i="22" s="1"/>
  <c r="AE124" i="22" s="1"/>
  <c r="J124" i="31" s="1"/>
  <c r="T31" i="29"/>
  <c r="U31" i="29" s="1"/>
  <c r="V31" i="29" s="1"/>
  <c r="M31" i="31" s="1"/>
  <c r="Q29" i="29"/>
  <c r="R29" i="29" s="1"/>
  <c r="S29" i="29" s="1"/>
  <c r="L29" i="31" s="1"/>
  <c r="Z62" i="22"/>
  <c r="AC62" i="22" s="1"/>
  <c r="H62" i="31" s="1"/>
  <c r="Y75" i="22"/>
  <c r="AB75" i="22" s="1"/>
  <c r="AE75" i="22" s="1"/>
  <c r="J75" i="31" s="1"/>
  <c r="T65" i="29"/>
  <c r="U65" i="29" s="1"/>
  <c r="V65" i="29" s="1"/>
  <c r="M65" i="31" s="1"/>
  <c r="Q92" i="29"/>
  <c r="R92" i="29" s="1"/>
  <c r="S92" i="29" s="1"/>
  <c r="L92" i="31" s="1"/>
  <c r="Q82" i="29"/>
  <c r="R82" i="29" s="1"/>
  <c r="S82" i="29" s="1"/>
  <c r="L82" i="31" s="1"/>
  <c r="AA115" i="22"/>
  <c r="AD115" i="22" s="1"/>
  <c r="I115" i="31" s="1"/>
  <c r="AR111" i="21"/>
  <c r="AU111" i="21" s="1"/>
  <c r="AX111" i="21" s="1"/>
  <c r="F111" i="31" s="1"/>
  <c r="AQ55" i="21"/>
  <c r="AT55" i="21" s="1"/>
  <c r="AW55" i="21" s="1"/>
  <c r="E55" i="31" s="1"/>
  <c r="AQ8" i="21"/>
  <c r="AT8" i="21" s="1"/>
  <c r="AW8" i="21" s="1"/>
  <c r="E8" i="31" s="1"/>
  <c r="Q63" i="29"/>
  <c r="R63" i="29" s="1"/>
  <c r="S63" i="29" s="1"/>
  <c r="L63" i="31" s="1"/>
  <c r="AQ64" i="21"/>
  <c r="AT64" i="21" s="1"/>
  <c r="AW64" i="21" s="1"/>
  <c r="E64" i="31" s="1"/>
  <c r="AQ29" i="21"/>
  <c r="AT29" i="21" s="1"/>
  <c r="AW29" i="21" s="1"/>
  <c r="E29" i="31" s="1"/>
  <c r="Y108" i="22"/>
  <c r="AB108" i="22" s="1"/>
  <c r="AE108" i="22" s="1"/>
  <c r="J108" i="31" s="1"/>
  <c r="AQ57" i="21"/>
  <c r="AT57" i="21" s="1"/>
  <c r="AW57" i="21" s="1"/>
  <c r="E57" i="31" s="1"/>
  <c r="AR38" i="21"/>
  <c r="AU38" i="21" s="1"/>
  <c r="AX38" i="21" s="1"/>
  <c r="F38" i="31" s="1"/>
  <c r="Y29" i="22"/>
  <c r="AB29" i="22" s="1"/>
  <c r="AE29" i="22" s="1"/>
  <c r="J29" i="31" s="1"/>
  <c r="Y13" i="22"/>
  <c r="AB13" i="22" s="1"/>
  <c r="AE13" i="22" s="1"/>
  <c r="J13" i="31" s="1"/>
  <c r="Y35" i="22"/>
  <c r="AB35" i="22" s="1"/>
  <c r="AE35" i="22" s="1"/>
  <c r="J35" i="31" s="1"/>
  <c r="T82" i="29"/>
  <c r="U82" i="29" s="1"/>
  <c r="V82" i="29" s="1"/>
  <c r="M82" i="31" s="1"/>
  <c r="T75" i="29"/>
  <c r="U75" i="29" s="1"/>
  <c r="V75" i="29" s="1"/>
  <c r="M75" i="31" s="1"/>
  <c r="Q59" i="29"/>
  <c r="R59" i="29" s="1"/>
  <c r="S59" i="29" s="1"/>
  <c r="L59" i="31" s="1"/>
  <c r="Q70" i="29"/>
  <c r="R70" i="29" s="1"/>
  <c r="S70" i="29" s="1"/>
  <c r="L70" i="31" s="1"/>
  <c r="T13" i="29"/>
  <c r="U13" i="29" s="1"/>
  <c r="V13" i="29" s="1"/>
  <c r="M13" i="31" s="1"/>
  <c r="AR31" i="21"/>
  <c r="T59" i="29"/>
  <c r="U59" i="29" s="1"/>
  <c r="V59" i="29" s="1"/>
  <c r="M59" i="31" s="1"/>
  <c r="AR122" i="21"/>
  <c r="AQ58" i="21"/>
  <c r="AT58" i="21" s="1"/>
  <c r="AW58" i="21" s="1"/>
  <c r="E58" i="31" s="1"/>
  <c r="AR81" i="21"/>
  <c r="AR22" i="21"/>
  <c r="AU22" i="21" s="1"/>
  <c r="AX22" i="21" s="1"/>
  <c r="F22" i="31" s="1"/>
  <c r="AR101" i="21"/>
  <c r="AU101" i="21" s="1"/>
  <c r="AX101" i="21" s="1"/>
  <c r="F101" i="31" s="1"/>
  <c r="AR53" i="21"/>
  <c r="T89" i="29"/>
  <c r="U89" i="29" s="1"/>
  <c r="V89" i="29" s="1"/>
  <c r="M89" i="31" s="1"/>
  <c r="AQ68" i="21"/>
  <c r="AT68" i="21" s="1"/>
  <c r="AW68" i="21" s="1"/>
  <c r="E68" i="31" s="1"/>
  <c r="Y90" i="22"/>
  <c r="AB90" i="22" s="1"/>
  <c r="AE90" i="22" s="1"/>
  <c r="J90" i="31" s="1"/>
  <c r="Z90" i="22"/>
  <c r="AC90" i="22" s="1"/>
  <c r="H90" i="31" s="1"/>
  <c r="Z38" i="22"/>
  <c r="AC38" i="22" s="1"/>
  <c r="H38" i="31" s="1"/>
  <c r="Y38" i="22"/>
  <c r="AB38" i="22" s="1"/>
  <c r="AE38" i="22" s="1"/>
  <c r="J38" i="31" s="1"/>
  <c r="O124" i="29"/>
  <c r="P124" i="29" s="1"/>
  <c r="K124" i="31" s="1"/>
  <c r="Q124" i="29"/>
  <c r="R124" i="29" s="1"/>
  <c r="S124" i="29" s="1"/>
  <c r="L124" i="31" s="1"/>
  <c r="Y88" i="22"/>
  <c r="AB88" i="22" s="1"/>
  <c r="AE88" i="22" s="1"/>
  <c r="J88" i="31" s="1"/>
  <c r="Z88" i="22"/>
  <c r="AC88" i="22" s="1"/>
  <c r="H88" i="31" s="1"/>
  <c r="Z107" i="22"/>
  <c r="AC107" i="22" s="1"/>
  <c r="H107" i="31" s="1"/>
  <c r="Y107" i="22"/>
  <c r="AB107" i="22" s="1"/>
  <c r="AE107" i="22" s="1"/>
  <c r="J107" i="31" s="1"/>
  <c r="Y17" i="22"/>
  <c r="AB17" i="22" s="1"/>
  <c r="AE17" i="22" s="1"/>
  <c r="J17" i="31" s="1"/>
  <c r="T107" i="29"/>
  <c r="U107" i="29" s="1"/>
  <c r="V107" i="29" s="1"/>
  <c r="M107" i="31" s="1"/>
  <c r="Q38" i="29"/>
  <c r="R38" i="29" s="1"/>
  <c r="S38" i="29" s="1"/>
  <c r="L38" i="31" s="1"/>
  <c r="Y123" i="22"/>
  <c r="AB123" i="22" s="1"/>
  <c r="AE123" i="22" s="1"/>
  <c r="J123" i="31" s="1"/>
  <c r="Q123" i="29"/>
  <c r="R123" i="29" s="1"/>
  <c r="S123" i="29" s="1"/>
  <c r="L123" i="31" s="1"/>
  <c r="T123" i="29"/>
  <c r="U123" i="29" s="1"/>
  <c r="V123" i="29" s="1"/>
  <c r="M123" i="31" s="1"/>
  <c r="T63" i="29"/>
  <c r="U63" i="29" s="1"/>
  <c r="V63" i="29" s="1"/>
  <c r="M63" i="31" s="1"/>
  <c r="AA81" i="22"/>
  <c r="AD81" i="22" s="1"/>
  <c r="I81" i="31" s="1"/>
  <c r="Y81" i="22"/>
  <c r="AB81" i="22" s="1"/>
  <c r="AE81" i="22" s="1"/>
  <c r="J81" i="31" s="1"/>
  <c r="T36" i="29"/>
  <c r="U36" i="29" s="1"/>
  <c r="V36" i="29" s="1"/>
  <c r="M36" i="31" s="1"/>
  <c r="Y36" i="22"/>
  <c r="AB36" i="22" s="1"/>
  <c r="AE36" i="22" s="1"/>
  <c r="J36" i="31" s="1"/>
  <c r="AA8" i="22"/>
  <c r="AD8" i="22" s="1"/>
  <c r="I8" i="31" s="1"/>
  <c r="Y8" i="22"/>
  <c r="AB8" i="22" s="1"/>
  <c r="AE8" i="22" s="1"/>
  <c r="J8" i="31" s="1"/>
  <c r="AA95" i="22"/>
  <c r="AD95" i="22" s="1"/>
  <c r="I95" i="31" s="1"/>
  <c r="T95" i="29"/>
  <c r="U95" i="29" s="1"/>
  <c r="V95" i="29" s="1"/>
  <c r="M95" i="31" s="1"/>
  <c r="O87" i="29"/>
  <c r="P87" i="29" s="1"/>
  <c r="K87" i="31" s="1"/>
  <c r="Q87" i="29"/>
  <c r="R87" i="29" s="1"/>
  <c r="S87" i="29" s="1"/>
  <c r="L87" i="31" s="1"/>
  <c r="O91" i="29"/>
  <c r="P91" i="29" s="1"/>
  <c r="K91" i="31" s="1"/>
  <c r="Q91" i="29"/>
  <c r="R91" i="29" s="1"/>
  <c r="S91" i="29" s="1"/>
  <c r="L91" i="31" s="1"/>
  <c r="AA92" i="22"/>
  <c r="AD92" i="22" s="1"/>
  <c r="I92" i="31" s="1"/>
  <c r="T92" i="29"/>
  <c r="U92" i="29" s="1"/>
  <c r="V92" i="29" s="1"/>
  <c r="M92" i="31" s="1"/>
  <c r="Y92" i="22"/>
  <c r="AB92" i="22" s="1"/>
  <c r="AE92" i="22" s="1"/>
  <c r="J92" i="31" s="1"/>
  <c r="O126" i="29"/>
  <c r="P126" i="29" s="1"/>
  <c r="K126" i="31" s="1"/>
  <c r="T126" i="29"/>
  <c r="U126" i="29" s="1"/>
  <c r="V126" i="29" s="1"/>
  <c r="M126" i="31" s="1"/>
  <c r="Q126" i="29"/>
  <c r="R126" i="29" s="1"/>
  <c r="S126" i="29" s="1"/>
  <c r="L126" i="31" s="1"/>
  <c r="Z114" i="22"/>
  <c r="AC114" i="22" s="1"/>
  <c r="H114" i="31" s="1"/>
  <c r="Q114" i="29"/>
  <c r="R114" i="29" s="1"/>
  <c r="S114" i="29" s="1"/>
  <c r="L114" i="31" s="1"/>
  <c r="T114" i="29"/>
  <c r="U114" i="29" s="1"/>
  <c r="V114" i="29" s="1"/>
  <c r="M114" i="31" s="1"/>
  <c r="Y114" i="22"/>
  <c r="AB114" i="22" s="1"/>
  <c r="AE114" i="22" s="1"/>
  <c r="J114" i="31" s="1"/>
  <c r="AA55" i="22"/>
  <c r="AD55" i="22" s="1"/>
  <c r="I55" i="31" s="1"/>
  <c r="O57" i="29"/>
  <c r="P57" i="29" s="1"/>
  <c r="K57" i="31" s="1"/>
  <c r="Q57" i="29"/>
  <c r="R57" i="29" s="1"/>
  <c r="S57" i="29" s="1"/>
  <c r="L57" i="31" s="1"/>
  <c r="Q13" i="29"/>
  <c r="R13" i="29" s="1"/>
  <c r="S13" i="29" s="1"/>
  <c r="L13" i="31" s="1"/>
  <c r="AQ82" i="21"/>
  <c r="AT82" i="21" s="1"/>
  <c r="AW82" i="21" s="1"/>
  <c r="E82" i="31" s="1"/>
  <c r="Q90" i="29"/>
  <c r="R90" i="29" s="1"/>
  <c r="S90" i="29" s="1"/>
  <c r="L90" i="31" s="1"/>
  <c r="AR115" i="21"/>
  <c r="T3" i="29"/>
  <c r="U3" i="29" s="1"/>
  <c r="T124" i="29"/>
  <c r="U124" i="29" s="1"/>
  <c r="V124" i="29" s="1"/>
  <c r="M124" i="31" s="1"/>
  <c r="Q106" i="29"/>
  <c r="R106" i="29" s="1"/>
  <c r="S106" i="29" s="1"/>
  <c r="L106" i="31" s="1"/>
  <c r="AR9" i="21"/>
  <c r="AU9" i="21" s="1"/>
  <c r="AX9" i="21" s="1"/>
  <c r="F9" i="31" s="1"/>
  <c r="AQ100" i="21"/>
  <c r="AT100" i="21" s="1"/>
  <c r="AW100" i="21" s="1"/>
  <c r="E100" i="31" s="1"/>
  <c r="AR123" i="21"/>
  <c r="AQ75" i="21"/>
  <c r="AT75" i="21" s="1"/>
  <c r="AW75" i="21" s="1"/>
  <c r="E75" i="31" s="1"/>
  <c r="AQ125" i="21"/>
  <c r="AT125" i="21" s="1"/>
  <c r="AW125" i="21" s="1"/>
  <c r="E125" i="31" s="1"/>
  <c r="Y22" i="22"/>
  <c r="AB22" i="22" s="1"/>
  <c r="AE22" i="22" s="1"/>
  <c r="J22" i="31" s="1"/>
  <c r="AQ23" i="21"/>
  <c r="AT23" i="21" s="1"/>
  <c r="AW23" i="21" s="1"/>
  <c r="E23" i="31" s="1"/>
  <c r="AQ95" i="21"/>
  <c r="AT95" i="21" s="1"/>
  <c r="AW95" i="21" s="1"/>
  <c r="E95" i="31" s="1"/>
  <c r="AR16" i="21"/>
  <c r="AU16" i="21" s="1"/>
  <c r="AX16" i="21" s="1"/>
  <c r="F16" i="31" s="1"/>
  <c r="AR32" i="21"/>
  <c r="AU32" i="21" s="1"/>
  <c r="AX32" i="21" s="1"/>
  <c r="F32" i="31" s="1"/>
  <c r="AQ122" i="21"/>
  <c r="AT122" i="21" s="1"/>
  <c r="AW122" i="21" s="1"/>
  <c r="E122" i="31" s="1"/>
  <c r="AR109" i="21"/>
  <c r="AR100" i="21"/>
  <c r="AU100" i="21" s="1"/>
  <c r="AX100" i="21" s="1"/>
  <c r="F100" i="31" s="1"/>
  <c r="AR29" i="21"/>
  <c r="AS29" i="21" s="1"/>
  <c r="AV29" i="21" s="1"/>
  <c r="T37" i="29"/>
  <c r="U37" i="29" s="1"/>
  <c r="V37" i="29" s="1"/>
  <c r="M37" i="31" s="1"/>
  <c r="AR56" i="21"/>
  <c r="AU56" i="21" s="1"/>
  <c r="AX56" i="21" s="1"/>
  <c r="F56" i="31" s="1"/>
  <c r="AQ107" i="21"/>
  <c r="AT107" i="21" s="1"/>
  <c r="AW107" i="21" s="1"/>
  <c r="E107" i="31" s="1"/>
  <c r="AR63" i="21"/>
  <c r="Y91" i="22"/>
  <c r="AB91" i="22" s="1"/>
  <c r="AE91" i="22" s="1"/>
  <c r="J91" i="31" s="1"/>
  <c r="AQ108" i="21"/>
  <c r="AT108" i="21" s="1"/>
  <c r="AW108" i="21" s="1"/>
  <c r="E108" i="31" s="1"/>
  <c r="AQ90" i="21"/>
  <c r="AT90" i="21" s="1"/>
  <c r="AW90" i="21" s="1"/>
  <c r="E90" i="31" s="1"/>
  <c r="AA102" i="22"/>
  <c r="AD102" i="22" s="1"/>
  <c r="I102" i="31" s="1"/>
  <c r="Y102" i="22"/>
  <c r="AB102" i="22" s="1"/>
  <c r="AE102" i="22" s="1"/>
  <c r="J102" i="31" s="1"/>
  <c r="Z32" i="22"/>
  <c r="AC32" i="22" s="1"/>
  <c r="H32" i="31" s="1"/>
  <c r="T32" i="29"/>
  <c r="U32" i="29" s="1"/>
  <c r="V32" i="29" s="1"/>
  <c r="M32" i="31" s="1"/>
  <c r="Q122" i="29"/>
  <c r="R122" i="29" s="1"/>
  <c r="S122" i="29" s="1"/>
  <c r="L122" i="31" s="1"/>
  <c r="T122" i="29"/>
  <c r="U122" i="29" s="1"/>
  <c r="V122" i="29" s="1"/>
  <c r="M122" i="31" s="1"/>
  <c r="Z122" i="22"/>
  <c r="AC122" i="22" s="1"/>
  <c r="H122" i="31" s="1"/>
  <c r="T30" i="29"/>
  <c r="U30" i="29" s="1"/>
  <c r="V30" i="29" s="1"/>
  <c r="M30" i="31" s="1"/>
  <c r="Q30" i="29"/>
  <c r="R30" i="29" s="1"/>
  <c r="S30" i="29" s="1"/>
  <c r="L30" i="31" s="1"/>
  <c r="Y30" i="22"/>
  <c r="AB30" i="22" s="1"/>
  <c r="AE30" i="22" s="1"/>
  <c r="J30" i="31" s="1"/>
  <c r="O3" i="29"/>
  <c r="P3" i="29" s="1"/>
  <c r="K3" i="31" s="1"/>
  <c r="Q3" i="29"/>
  <c r="R3" i="29" s="1"/>
  <c r="S3" i="29" s="1"/>
  <c r="L3" i="31" s="1"/>
  <c r="Q105" i="29"/>
  <c r="R105" i="29" s="1"/>
  <c r="S105" i="29" s="1"/>
  <c r="L105" i="31" s="1"/>
  <c r="Z105" i="22"/>
  <c r="AC105" i="22" s="1"/>
  <c r="H105" i="31" s="1"/>
  <c r="T105" i="29"/>
  <c r="U105" i="29" s="1"/>
  <c r="V105" i="29" s="1"/>
  <c r="M105" i="31" s="1"/>
  <c r="T8" i="29"/>
  <c r="U8" i="29" s="1"/>
  <c r="V8" i="29" s="1"/>
  <c r="M8" i="31" s="1"/>
  <c r="AR23" i="21"/>
  <c r="AU23" i="21" s="1"/>
  <c r="AX23" i="21" s="1"/>
  <c r="F23" i="31" s="1"/>
  <c r="AQ56" i="21"/>
  <c r="AT56" i="21" s="1"/>
  <c r="AW56" i="21" s="1"/>
  <c r="E56" i="31" s="1"/>
  <c r="Y37" i="22"/>
  <c r="AB37" i="22" s="1"/>
  <c r="AE37" i="22" s="1"/>
  <c r="J37" i="31" s="1"/>
  <c r="Y33" i="22"/>
  <c r="AB33" i="22" s="1"/>
  <c r="AE33" i="22" s="1"/>
  <c r="J33" i="31" s="1"/>
  <c r="Z82" i="22"/>
  <c r="AC82" i="22" s="1"/>
  <c r="H82" i="31" s="1"/>
  <c r="AR10" i="21"/>
  <c r="Z127" i="22"/>
  <c r="AC127" i="22" s="1"/>
  <c r="H127" i="31" s="1"/>
  <c r="T127" i="29"/>
  <c r="U127" i="29" s="1"/>
  <c r="V127" i="29" s="1"/>
  <c r="M127" i="31" s="1"/>
  <c r="Y127" i="22"/>
  <c r="AB127" i="22" s="1"/>
  <c r="AE127" i="22" s="1"/>
  <c r="J127" i="31" s="1"/>
  <c r="T102" i="29"/>
  <c r="U102" i="29" s="1"/>
  <c r="V102" i="29" s="1"/>
  <c r="M102" i="31" s="1"/>
  <c r="T106" i="29"/>
  <c r="U106" i="29" s="1"/>
  <c r="V106" i="29" s="1"/>
  <c r="M106" i="31" s="1"/>
  <c r="Y64" i="22"/>
  <c r="AB64" i="22" s="1"/>
  <c r="AE64" i="22" s="1"/>
  <c r="J64" i="31" s="1"/>
  <c r="AR102" i="21"/>
  <c r="AU102" i="21" s="1"/>
  <c r="AX102" i="21" s="1"/>
  <c r="F102" i="31" s="1"/>
  <c r="Q102" i="29"/>
  <c r="R102" i="29" s="1"/>
  <c r="S102" i="29" s="1"/>
  <c r="L102" i="31" s="1"/>
  <c r="Z22" i="22"/>
  <c r="AC22" i="22" s="1"/>
  <c r="H22" i="31" s="1"/>
  <c r="Q17" i="29"/>
  <c r="R17" i="29" s="1"/>
  <c r="S17" i="29" s="1"/>
  <c r="L17" i="31" s="1"/>
  <c r="T38" i="29"/>
  <c r="U38" i="29" s="1"/>
  <c r="V38" i="29" s="1"/>
  <c r="M38" i="31" s="1"/>
  <c r="AQ17" i="21"/>
  <c r="AT17" i="21" s="1"/>
  <c r="AW17" i="21" s="1"/>
  <c r="E17" i="31" s="1"/>
  <c r="AR88" i="21"/>
  <c r="Y54" i="22"/>
  <c r="AB54" i="22" s="1"/>
  <c r="AE54" i="22" s="1"/>
  <c r="J54" i="31" s="1"/>
  <c r="Z52" i="22"/>
  <c r="AC52" i="22" s="1"/>
  <c r="H52" i="31" s="1"/>
  <c r="Q101" i="29"/>
  <c r="R101" i="29" s="1"/>
  <c r="S101" i="29" s="1"/>
  <c r="L101" i="31" s="1"/>
  <c r="T109" i="29"/>
  <c r="U109" i="29" s="1"/>
  <c r="V109" i="29" s="1"/>
  <c r="M109" i="31" s="1"/>
  <c r="Q64" i="29"/>
  <c r="R64" i="29" s="1"/>
  <c r="S64" i="29" s="1"/>
  <c r="L64" i="31" s="1"/>
  <c r="T62" i="29"/>
  <c r="U62" i="29" s="1"/>
  <c r="V62" i="29" s="1"/>
  <c r="M62" i="31" s="1"/>
  <c r="Z63" i="22"/>
  <c r="AC63" i="22" s="1"/>
  <c r="H63" i="31" s="1"/>
  <c r="AR90" i="21"/>
  <c r="AU90" i="21" s="1"/>
  <c r="AX90" i="21" s="1"/>
  <c r="F90" i="31" s="1"/>
  <c r="Q36" i="29"/>
  <c r="R36" i="29" s="1"/>
  <c r="S36" i="29" s="1"/>
  <c r="L36" i="31" s="1"/>
  <c r="Y82" i="22"/>
  <c r="AB82" i="22" s="1"/>
  <c r="AE82" i="22" s="1"/>
  <c r="J82" i="31" s="1"/>
  <c r="Q65" i="29"/>
  <c r="R65" i="29" s="1"/>
  <c r="S65" i="29" s="1"/>
  <c r="L65" i="31" s="1"/>
  <c r="Z36" i="22"/>
  <c r="AC36" i="22" s="1"/>
  <c r="H36" i="31" s="1"/>
  <c r="Y31" i="22"/>
  <c r="AB31" i="22" s="1"/>
  <c r="AE31" i="22" s="1"/>
  <c r="J31" i="31" s="1"/>
  <c r="T90" i="29"/>
  <c r="U90" i="29" s="1"/>
  <c r="V90" i="29" s="1"/>
  <c r="M90" i="31" s="1"/>
  <c r="AQ38" i="21"/>
  <c r="AT38" i="21" s="1"/>
  <c r="AW38" i="21" s="1"/>
  <c r="E38" i="31" s="1"/>
  <c r="AQ22" i="21"/>
  <c r="AT22" i="21" s="1"/>
  <c r="AW22" i="21" s="1"/>
  <c r="E22" i="31" s="1"/>
  <c r="AQ16" i="21"/>
  <c r="AT16" i="21" s="1"/>
  <c r="AW16" i="21" s="1"/>
  <c r="E16" i="31" s="1"/>
  <c r="AR55" i="21"/>
  <c r="Y111" i="22"/>
  <c r="AB111" i="22" s="1"/>
  <c r="AE111" i="22" s="1"/>
  <c r="J111" i="31" s="1"/>
  <c r="Z111" i="22"/>
  <c r="AC111" i="22" s="1"/>
  <c r="H111" i="31" s="1"/>
  <c r="T111" i="29"/>
  <c r="U111" i="29" s="1"/>
  <c r="V111" i="29" s="1"/>
  <c r="M111" i="31" s="1"/>
  <c r="Q111" i="29"/>
  <c r="R111" i="29" s="1"/>
  <c r="S111" i="29" s="1"/>
  <c r="L111" i="31" s="1"/>
  <c r="AR110" i="21"/>
  <c r="AQ110" i="21"/>
  <c r="AT110" i="21" s="1"/>
  <c r="AW110" i="21" s="1"/>
  <c r="E110" i="31" s="1"/>
  <c r="T17" i="29"/>
  <c r="U17" i="29" s="1"/>
  <c r="V17" i="29" s="1"/>
  <c r="M17" i="31" s="1"/>
  <c r="Y53" i="22"/>
  <c r="AB53" i="22" s="1"/>
  <c r="AE53" i="22" s="1"/>
  <c r="J53" i="31" s="1"/>
  <c r="Q39" i="29"/>
  <c r="R39" i="29" s="1"/>
  <c r="S39" i="29" s="1"/>
  <c r="L39" i="31" s="1"/>
  <c r="Q88" i="29"/>
  <c r="R88" i="29" s="1"/>
  <c r="S88" i="29" s="1"/>
  <c r="L88" i="31" s="1"/>
  <c r="Z89" i="22"/>
  <c r="AC89" i="22" s="1"/>
  <c r="H89" i="31" s="1"/>
  <c r="Q58" i="29"/>
  <c r="R58" i="29" s="1"/>
  <c r="S58" i="29" s="1"/>
  <c r="L58" i="31" s="1"/>
  <c r="Z58" i="22"/>
  <c r="AC58" i="22" s="1"/>
  <c r="H58" i="31" s="1"/>
  <c r="Y58" i="22"/>
  <c r="AB58" i="22" s="1"/>
  <c r="AE58" i="22" s="1"/>
  <c r="J58" i="31" s="1"/>
  <c r="T91" i="29"/>
  <c r="U91" i="29" s="1"/>
  <c r="V91" i="29" s="1"/>
  <c r="M91" i="31" s="1"/>
  <c r="Y3" i="22"/>
  <c r="AB3" i="22" s="1"/>
  <c r="AE3" i="22" s="1"/>
  <c r="J3" i="31" s="1"/>
  <c r="T88" i="29"/>
  <c r="U88" i="29" s="1"/>
  <c r="V88" i="29" s="1"/>
  <c r="M88" i="31" s="1"/>
  <c r="T64" i="29"/>
  <c r="U64" i="29" s="1"/>
  <c r="V64" i="29" s="1"/>
  <c r="M64" i="31" s="1"/>
  <c r="Y23" i="22"/>
  <c r="AB23" i="22" s="1"/>
  <c r="AE23" i="22" s="1"/>
  <c r="J23" i="31" s="1"/>
  <c r="T23" i="29"/>
  <c r="U23" i="29" s="1"/>
  <c r="V23" i="29" s="1"/>
  <c r="M23" i="31" s="1"/>
  <c r="AR54" i="21"/>
  <c r="AU54" i="21" s="1"/>
  <c r="AX54" i="21" s="1"/>
  <c r="F54" i="31" s="1"/>
  <c r="AQ123" i="21"/>
  <c r="AT123" i="21" s="1"/>
  <c r="AW123" i="21" s="1"/>
  <c r="E123" i="31" s="1"/>
  <c r="AQ80" i="21"/>
  <c r="AT80" i="21" s="1"/>
  <c r="AW80" i="21" s="1"/>
  <c r="E80" i="31" s="1"/>
  <c r="Y62" i="22"/>
  <c r="AB62" i="22" s="1"/>
  <c r="AE62" i="22" s="1"/>
  <c r="J62" i="31" s="1"/>
  <c r="Q33" i="29"/>
  <c r="R33" i="29" s="1"/>
  <c r="S33" i="29" s="1"/>
  <c r="L33" i="31" s="1"/>
  <c r="Y65" i="22"/>
  <c r="AB65" i="22" s="1"/>
  <c r="AE65" i="22" s="1"/>
  <c r="J65" i="31" s="1"/>
  <c r="Q31" i="29"/>
  <c r="R31" i="29" s="1"/>
  <c r="S31" i="29" s="1"/>
  <c r="L31" i="31" s="1"/>
  <c r="Y95" i="22"/>
  <c r="AB95" i="22" s="1"/>
  <c r="AE95" i="22" s="1"/>
  <c r="J95" i="31" s="1"/>
  <c r="AQ127" i="21"/>
  <c r="AT127" i="21" s="1"/>
  <c r="AW127" i="21" s="1"/>
  <c r="E127" i="31" s="1"/>
  <c r="Q89" i="29"/>
  <c r="R89" i="29" s="1"/>
  <c r="S89" i="29" s="1"/>
  <c r="L89" i="31" s="1"/>
  <c r="AQ34" i="21"/>
  <c r="AT34" i="21" s="1"/>
  <c r="AW34" i="21" s="1"/>
  <c r="E34" i="31" s="1"/>
  <c r="AR80" i="21"/>
  <c r="AU80" i="21" s="1"/>
  <c r="AX80" i="21" s="1"/>
  <c r="F80" i="31" s="1"/>
  <c r="AR70" i="21"/>
  <c r="AU70" i="21" s="1"/>
  <c r="AX70" i="21" s="1"/>
  <c r="F70" i="31" s="1"/>
  <c r="Q127" i="29"/>
  <c r="R127" i="29" s="1"/>
  <c r="S127" i="29" s="1"/>
  <c r="L127" i="31" s="1"/>
  <c r="Z70" i="22"/>
  <c r="AC70" i="22" s="1"/>
  <c r="H70" i="31" s="1"/>
  <c r="T70" i="29"/>
  <c r="U70" i="29" s="1"/>
  <c r="V70" i="29" s="1"/>
  <c r="M70" i="31" s="1"/>
  <c r="Y70" i="22"/>
  <c r="AB70" i="22" s="1"/>
  <c r="AE70" i="22" s="1"/>
  <c r="J70" i="31" s="1"/>
  <c r="AQ28" i="21"/>
  <c r="AT28" i="21" s="1"/>
  <c r="AW28" i="21" s="1"/>
  <c r="E28" i="31" s="1"/>
  <c r="T100" i="29"/>
  <c r="U100" i="29" s="1"/>
  <c r="V100" i="29" s="1"/>
  <c r="M100" i="31" s="1"/>
  <c r="Q100" i="29"/>
  <c r="R100" i="29" s="1"/>
  <c r="S100" i="29" s="1"/>
  <c r="L100" i="31" s="1"/>
  <c r="Y100" i="22"/>
  <c r="AB100" i="22" s="1"/>
  <c r="AE100" i="22" s="1"/>
  <c r="J100" i="31" s="1"/>
  <c r="Z100" i="22"/>
  <c r="AC100" i="22" s="1"/>
  <c r="H100" i="31" s="1"/>
  <c r="Y63" i="22"/>
  <c r="AB63" i="22" s="1"/>
  <c r="AE63" i="22" s="1"/>
  <c r="J63" i="31" s="1"/>
  <c r="AQ102" i="21"/>
  <c r="AT102" i="21" s="1"/>
  <c r="AW102" i="21" s="1"/>
  <c r="E102" i="31" s="1"/>
  <c r="Z34" i="22"/>
  <c r="AC34" i="22" s="1"/>
  <c r="H34" i="31" s="1"/>
  <c r="Y34" i="22"/>
  <c r="AB34" i="22" s="1"/>
  <c r="AE34" i="22" s="1"/>
  <c r="J34" i="31" s="1"/>
  <c r="T34" i="29"/>
  <c r="U34" i="29" s="1"/>
  <c r="V34" i="29" s="1"/>
  <c r="M34" i="31" s="1"/>
  <c r="Q34" i="29"/>
  <c r="R34" i="29" s="1"/>
  <c r="S34" i="29" s="1"/>
  <c r="L34" i="31" s="1"/>
  <c r="Y109" i="22"/>
  <c r="AB109" i="22" s="1"/>
  <c r="AE109" i="22" s="1"/>
  <c r="J109" i="31" s="1"/>
  <c r="Q109" i="29"/>
  <c r="R109" i="29" s="1"/>
  <c r="S109" i="29" s="1"/>
  <c r="L109" i="31" s="1"/>
  <c r="Z112" i="22"/>
  <c r="AC112" i="22" s="1"/>
  <c r="H112" i="31" s="1"/>
  <c r="Y112" i="22"/>
  <c r="AB112" i="22" s="1"/>
  <c r="AE112" i="22" s="1"/>
  <c r="J112" i="31" s="1"/>
  <c r="Q112" i="29"/>
  <c r="R112" i="29" s="1"/>
  <c r="S112" i="29" s="1"/>
  <c r="L112" i="31" s="1"/>
  <c r="AQ52" i="21"/>
  <c r="AT52" i="21" s="1"/>
  <c r="AW52" i="21" s="1"/>
  <c r="E52" i="31" s="1"/>
  <c r="AQ97" i="21"/>
  <c r="AR28" i="21"/>
  <c r="AR7" i="21"/>
  <c r="T110" i="29"/>
  <c r="U110" i="29" s="1"/>
  <c r="Y110" i="22"/>
  <c r="AB110" i="22" s="1"/>
  <c r="AE110" i="22" s="1"/>
  <c r="J110" i="31" s="1"/>
  <c r="Q110" i="29"/>
  <c r="R110" i="29" s="1"/>
  <c r="S110" i="29" s="1"/>
  <c r="L110" i="31" s="1"/>
  <c r="Z110" i="22"/>
  <c r="AC110" i="22" s="1"/>
  <c r="H110" i="31" s="1"/>
  <c r="Y56" i="22"/>
  <c r="AB56" i="22" s="1"/>
  <c r="AE56" i="22" s="1"/>
  <c r="J56" i="31" s="1"/>
  <c r="Q56" i="29"/>
  <c r="R56" i="29" s="1"/>
  <c r="S56" i="29" s="1"/>
  <c r="L56" i="31" s="1"/>
  <c r="T81" i="29"/>
  <c r="U81" i="29" s="1"/>
  <c r="V81" i="29" s="1"/>
  <c r="M81" i="31" s="1"/>
  <c r="Z57" i="22"/>
  <c r="AC57" i="22" s="1"/>
  <c r="H57" i="31" s="1"/>
  <c r="Y57" i="22"/>
  <c r="AB57" i="22" s="1"/>
  <c r="AE57" i="22" s="1"/>
  <c r="J57" i="31" s="1"/>
  <c r="T57" i="29"/>
  <c r="U57" i="29" s="1"/>
  <c r="V57" i="29" s="1"/>
  <c r="M57" i="31" s="1"/>
  <c r="O68" i="29"/>
  <c r="P68" i="29" s="1"/>
  <c r="K68" i="31" s="1"/>
  <c r="T68" i="29"/>
  <c r="U68" i="29" s="1"/>
  <c r="V68" i="29" s="1"/>
  <c r="M68" i="31" s="1"/>
  <c r="Y117" i="22"/>
  <c r="AB117" i="22" s="1"/>
  <c r="AE117" i="22" s="1"/>
  <c r="J117" i="31" s="1"/>
  <c r="T117" i="29"/>
  <c r="U117" i="29" s="1"/>
  <c r="V117" i="29" s="1"/>
  <c r="M117" i="31" s="1"/>
  <c r="Q117" i="29"/>
  <c r="R117" i="29" s="1"/>
  <c r="S117" i="29" s="1"/>
  <c r="L117" i="31" s="1"/>
  <c r="Z117" i="22"/>
  <c r="AC117" i="22" s="1"/>
  <c r="H117" i="31" s="1"/>
  <c r="Z113" i="22"/>
  <c r="AC113" i="22" s="1"/>
  <c r="H113" i="31" s="1"/>
  <c r="Y113" i="22"/>
  <c r="AB113" i="22" s="1"/>
  <c r="AE113" i="22" s="1"/>
  <c r="J113" i="31" s="1"/>
  <c r="Q113" i="29"/>
  <c r="R113" i="29" s="1"/>
  <c r="S113" i="29" s="1"/>
  <c r="L113" i="31" s="1"/>
  <c r="T113" i="29"/>
  <c r="U113" i="29" s="1"/>
  <c r="V113" i="29" s="1"/>
  <c r="M113" i="31" s="1"/>
  <c r="Y125" i="22"/>
  <c r="AB125" i="22" s="1"/>
  <c r="AE125" i="22" s="1"/>
  <c r="J125" i="31" s="1"/>
  <c r="Z125" i="22"/>
  <c r="AC125" i="22" s="1"/>
  <c r="H125" i="31" s="1"/>
  <c r="Q125" i="29"/>
  <c r="R125" i="29" s="1"/>
  <c r="S125" i="29" s="1"/>
  <c r="L125" i="31" s="1"/>
  <c r="T125" i="29"/>
  <c r="U125" i="29" s="1"/>
  <c r="Q68" i="29"/>
  <c r="R68" i="29" s="1"/>
  <c r="S68" i="29" s="1"/>
  <c r="L68" i="31" s="1"/>
  <c r="AR92" i="21"/>
  <c r="AQ91" i="21"/>
  <c r="AQ87" i="21"/>
  <c r="AT87" i="21" s="1"/>
  <c r="AW87" i="21" s="1"/>
  <c r="E87" i="31" s="1"/>
  <c r="Z60" i="22"/>
  <c r="AC60" i="22" s="1"/>
  <c r="H60" i="31" s="1"/>
  <c r="Q60" i="29"/>
  <c r="R60" i="29" s="1"/>
  <c r="S60" i="29" s="1"/>
  <c r="L60" i="31" s="1"/>
  <c r="Y60" i="22"/>
  <c r="AB60" i="22" s="1"/>
  <c r="AE60" i="22" s="1"/>
  <c r="J60" i="31" s="1"/>
  <c r="T60" i="29"/>
  <c r="U60" i="29" s="1"/>
  <c r="V60" i="29" s="1"/>
  <c r="M60" i="31" s="1"/>
  <c r="Q37" i="29"/>
  <c r="R37" i="29" s="1"/>
  <c r="S37" i="29" s="1"/>
  <c r="L37" i="31" s="1"/>
  <c r="AQ12" i="21"/>
  <c r="AT12" i="21" s="1"/>
  <c r="AW12" i="21" s="1"/>
  <c r="E12" i="31" s="1"/>
  <c r="AQ33" i="21"/>
  <c r="AT33" i="21" s="1"/>
  <c r="AW33" i="21" s="1"/>
  <c r="E33" i="31" s="1"/>
  <c r="Y61" i="22"/>
  <c r="AB61" i="22" s="1"/>
  <c r="AE61" i="22" s="1"/>
  <c r="J61" i="31" s="1"/>
  <c r="T61" i="29"/>
  <c r="U61" i="29" s="1"/>
  <c r="V61" i="29" s="1"/>
  <c r="M61" i="31" s="1"/>
  <c r="Q61" i="29"/>
  <c r="R61" i="29" s="1"/>
  <c r="S61" i="29" s="1"/>
  <c r="L61" i="31" s="1"/>
  <c r="Z61" i="22"/>
  <c r="AC61" i="22" s="1"/>
  <c r="H61" i="31" s="1"/>
  <c r="T87" i="29"/>
  <c r="U87" i="29" s="1"/>
  <c r="V87" i="29" s="1"/>
  <c r="M87" i="31" s="1"/>
  <c r="Z80" i="22"/>
  <c r="AC80" i="22" s="1"/>
  <c r="H80" i="31" s="1"/>
  <c r="Y80" i="22"/>
  <c r="AB80" i="22" s="1"/>
  <c r="AE80" i="22" s="1"/>
  <c r="J80" i="31" s="1"/>
  <c r="Q80" i="29"/>
  <c r="R80" i="29" s="1"/>
  <c r="S80" i="29" s="1"/>
  <c r="L80" i="31" s="1"/>
  <c r="T80" i="29"/>
  <c r="U80" i="29" s="1"/>
  <c r="Q97" i="29"/>
  <c r="R97" i="29" s="1"/>
  <c r="S97" i="29" s="1"/>
  <c r="L97" i="31" s="1"/>
  <c r="Y97" i="22"/>
  <c r="AB97" i="22" s="1"/>
  <c r="AE97" i="22" s="1"/>
  <c r="J97" i="31" s="1"/>
  <c r="Z97" i="22"/>
  <c r="AC97" i="22" s="1"/>
  <c r="H97" i="31" s="1"/>
  <c r="T97" i="29"/>
  <c r="U97" i="29" s="1"/>
  <c r="T116" i="29"/>
  <c r="U116" i="29" s="1"/>
  <c r="Y116" i="22"/>
  <c r="AB116" i="22" s="1"/>
  <c r="AE116" i="22" s="1"/>
  <c r="J116" i="31" s="1"/>
  <c r="Z116" i="22"/>
  <c r="AC116" i="22" s="1"/>
  <c r="H116" i="31" s="1"/>
  <c r="Q116" i="29"/>
  <c r="R116" i="29" s="1"/>
  <c r="S116" i="29" s="1"/>
  <c r="L116" i="31" s="1"/>
  <c r="Z78" i="22"/>
  <c r="AC78" i="22" s="1"/>
  <c r="H78" i="31" s="1"/>
  <c r="T78" i="29"/>
  <c r="U78" i="29" s="1"/>
  <c r="Q78" i="29"/>
  <c r="R78" i="29" s="1"/>
  <c r="S78" i="29" s="1"/>
  <c r="L78" i="31" s="1"/>
  <c r="Y78" i="22"/>
  <c r="AB78" i="22" s="1"/>
  <c r="AE78" i="22" s="1"/>
  <c r="J78" i="31" s="1"/>
  <c r="Y32" i="22"/>
  <c r="AB32" i="22" s="1"/>
  <c r="AE32" i="22" s="1"/>
  <c r="J32" i="31" s="1"/>
  <c r="Z53" i="22"/>
  <c r="AC53" i="22" s="1"/>
  <c r="H53" i="31" s="1"/>
  <c r="Q28" i="29"/>
  <c r="R28" i="29" s="1"/>
  <c r="S28" i="29" s="1"/>
  <c r="L28" i="31" s="1"/>
  <c r="T28" i="29"/>
  <c r="U28" i="29" s="1"/>
  <c r="Z28" i="22"/>
  <c r="AC28" i="22" s="1"/>
  <c r="H28" i="31" s="1"/>
  <c r="Y28" i="22"/>
  <c r="AB28" i="22" s="1"/>
  <c r="AE28" i="22" s="1"/>
  <c r="J28" i="31" s="1"/>
  <c r="Q9" i="29"/>
  <c r="R9" i="29" s="1"/>
  <c r="S9" i="29" s="1"/>
  <c r="L9" i="31" s="1"/>
  <c r="T9" i="29"/>
  <c r="U9" i="29" s="1"/>
  <c r="Y9" i="22"/>
  <c r="AB9" i="22" s="1"/>
  <c r="AE9" i="22" s="1"/>
  <c r="J9" i="31" s="1"/>
  <c r="Z9" i="22"/>
  <c r="AC9" i="22" s="1"/>
  <c r="H9" i="31" s="1"/>
  <c r="Z3" i="22"/>
  <c r="AC3" i="22" s="1"/>
  <c r="H3" i="31" s="1"/>
  <c r="Q16" i="29"/>
  <c r="R16" i="29" s="1"/>
  <c r="S16" i="29" s="1"/>
  <c r="L16" i="31" s="1"/>
  <c r="Y16" i="22"/>
  <c r="AB16" i="22" s="1"/>
  <c r="AE16" i="22" s="1"/>
  <c r="J16" i="31" s="1"/>
  <c r="Z16" i="22"/>
  <c r="AC16" i="22" s="1"/>
  <c r="H16" i="31" s="1"/>
  <c r="T16" i="29"/>
  <c r="U16" i="29" s="1"/>
  <c r="Q12" i="29"/>
  <c r="R12" i="29" s="1"/>
  <c r="S12" i="29" s="1"/>
  <c r="L12" i="31" s="1"/>
  <c r="Y12" i="22"/>
  <c r="AB12" i="22" s="1"/>
  <c r="AE12" i="22" s="1"/>
  <c r="J12" i="31" s="1"/>
  <c r="Z12" i="22"/>
  <c r="AC12" i="22" s="1"/>
  <c r="H12" i="31" s="1"/>
  <c r="T12" i="29"/>
  <c r="U12" i="29" s="1"/>
  <c r="T10" i="29"/>
  <c r="U10" i="29" s="1"/>
  <c r="Q10" i="29"/>
  <c r="R10" i="29" s="1"/>
  <c r="S10" i="29" s="1"/>
  <c r="L10" i="31" s="1"/>
  <c r="Z10" i="22"/>
  <c r="AC10" i="22" s="1"/>
  <c r="H10" i="31" s="1"/>
  <c r="Y10" i="22"/>
  <c r="AB10" i="22" s="1"/>
  <c r="AE10" i="22" s="1"/>
  <c r="J10" i="31" s="1"/>
  <c r="T118" i="29"/>
  <c r="U118" i="29" s="1"/>
  <c r="V118" i="29" s="1"/>
  <c r="M118" i="31" s="1"/>
  <c r="Y118" i="22"/>
  <c r="AB118" i="22" s="1"/>
  <c r="AE118" i="22" s="1"/>
  <c r="J118" i="31" s="1"/>
  <c r="Q118" i="29"/>
  <c r="R118" i="29" s="1"/>
  <c r="S118" i="29" s="1"/>
  <c r="L118" i="31" s="1"/>
  <c r="Z118" i="22"/>
  <c r="AC118" i="22" s="1"/>
  <c r="H118" i="31" s="1"/>
  <c r="AS124" i="21" l="1"/>
  <c r="AV124" i="21" s="1"/>
  <c r="AS113" i="21"/>
  <c r="AV113" i="21" s="1"/>
  <c r="O113" i="31" s="1"/>
  <c r="P113" i="31" s="1"/>
  <c r="AS126" i="21"/>
  <c r="AV126" i="21" s="1"/>
  <c r="AY126" i="21" s="1"/>
  <c r="G126" i="31" s="1"/>
  <c r="AU122" i="21"/>
  <c r="AX122" i="21" s="1"/>
  <c r="F122" i="31" s="1"/>
  <c r="AS123" i="21"/>
  <c r="AV123" i="21" s="1"/>
  <c r="O123" i="31" s="1"/>
  <c r="P123" i="31" s="1"/>
  <c r="AS116" i="21"/>
  <c r="AV116" i="21" s="1"/>
  <c r="AY116" i="21" s="1"/>
  <c r="G116" i="31" s="1"/>
  <c r="AS118" i="21"/>
  <c r="AV118" i="21" s="1"/>
  <c r="O118" i="31" s="1"/>
  <c r="P118" i="31" s="1"/>
  <c r="AS52" i="21"/>
  <c r="AV52" i="21" s="1"/>
  <c r="AY52" i="21" s="1"/>
  <c r="G52" i="31" s="1"/>
  <c r="AS117" i="21"/>
  <c r="AV117" i="21" s="1"/>
  <c r="O117" i="31" s="1"/>
  <c r="P117" i="31" s="1"/>
  <c r="AS114" i="21"/>
  <c r="AV114" i="21" s="1"/>
  <c r="AY114" i="21" s="1"/>
  <c r="G114" i="31" s="1"/>
  <c r="AS30" i="21"/>
  <c r="AV30" i="21" s="1"/>
  <c r="AY30" i="21" s="1"/>
  <c r="G30" i="31" s="1"/>
  <c r="AU117" i="21"/>
  <c r="AX117" i="21" s="1"/>
  <c r="F117" i="31" s="1"/>
  <c r="AS60" i="21"/>
  <c r="AV60" i="21" s="1"/>
  <c r="AY60" i="21" s="1"/>
  <c r="G60" i="31" s="1"/>
  <c r="AS13" i="21"/>
  <c r="AV13" i="21" s="1"/>
  <c r="AY13" i="21" s="1"/>
  <c r="G13" i="31" s="1"/>
  <c r="AS8" i="21"/>
  <c r="AV8" i="21" s="1"/>
  <c r="AY8" i="21" s="1"/>
  <c r="G8" i="31" s="1"/>
  <c r="AS3" i="21"/>
  <c r="AV3" i="21" s="1"/>
  <c r="AY3" i="21" s="1"/>
  <c r="G3" i="31" s="1"/>
  <c r="AS63" i="21"/>
  <c r="AV63" i="21" s="1"/>
  <c r="AY63" i="21" s="1"/>
  <c r="G63" i="31" s="1"/>
  <c r="AS61" i="21"/>
  <c r="AV61" i="21" s="1"/>
  <c r="AY61" i="21" s="1"/>
  <c r="G61" i="31" s="1"/>
  <c r="AU113" i="21"/>
  <c r="AX113" i="21" s="1"/>
  <c r="F113" i="31" s="1"/>
  <c r="AU116" i="21"/>
  <c r="AX116" i="21" s="1"/>
  <c r="F116" i="31" s="1"/>
  <c r="AS38" i="21"/>
  <c r="AV38" i="21" s="1"/>
  <c r="AY38" i="21" s="1"/>
  <c r="G38" i="31" s="1"/>
  <c r="AS53" i="21"/>
  <c r="AV53" i="21" s="1"/>
  <c r="AY53" i="21" s="1"/>
  <c r="G53" i="31" s="1"/>
  <c r="AS127" i="21"/>
  <c r="AV127" i="21" s="1"/>
  <c r="AY127" i="21" s="1"/>
  <c r="G127" i="31" s="1"/>
  <c r="V80" i="29"/>
  <c r="M80" i="31" s="1"/>
  <c r="AS125" i="21"/>
  <c r="AV125" i="21" s="1"/>
  <c r="AY125" i="21" s="1"/>
  <c r="G125" i="31" s="1"/>
  <c r="AS95" i="21"/>
  <c r="AV95" i="21" s="1"/>
  <c r="O95" i="31" s="1"/>
  <c r="P95" i="31" s="1"/>
  <c r="AU118" i="21"/>
  <c r="AX118" i="21" s="1"/>
  <c r="F118" i="31" s="1"/>
  <c r="AS81" i="21"/>
  <c r="AV81" i="21" s="1"/>
  <c r="AY81" i="21" s="1"/>
  <c r="G81" i="31" s="1"/>
  <c r="AS78" i="21"/>
  <c r="AV78" i="21" s="1"/>
  <c r="AY78" i="21" s="1"/>
  <c r="G78" i="31" s="1"/>
  <c r="AU78" i="21"/>
  <c r="AX78" i="21" s="1"/>
  <c r="F78" i="31" s="1"/>
  <c r="AS105" i="21"/>
  <c r="AV105" i="21" s="1"/>
  <c r="AY105" i="21" s="1"/>
  <c r="G105" i="31" s="1"/>
  <c r="AS106" i="21"/>
  <c r="AV106" i="21" s="1"/>
  <c r="AY106" i="21" s="1"/>
  <c r="G106" i="31" s="1"/>
  <c r="AU63" i="21"/>
  <c r="AX63" i="21" s="1"/>
  <c r="F63" i="31" s="1"/>
  <c r="AU124" i="21"/>
  <c r="AX124" i="21" s="1"/>
  <c r="F124" i="31" s="1"/>
  <c r="AS59" i="21"/>
  <c r="AV59" i="21" s="1"/>
  <c r="O59" i="31" s="1"/>
  <c r="P59" i="31" s="1"/>
  <c r="AS35" i="21"/>
  <c r="AV35" i="21" s="1"/>
  <c r="AY35" i="21" s="1"/>
  <c r="G35" i="31" s="1"/>
  <c r="AS64" i="21"/>
  <c r="AV64" i="21" s="1"/>
  <c r="AY64" i="21" s="1"/>
  <c r="G64" i="31" s="1"/>
  <c r="AU30" i="21"/>
  <c r="AX30" i="21" s="1"/>
  <c r="F30" i="31" s="1"/>
  <c r="AU126" i="21"/>
  <c r="AX126" i="21" s="1"/>
  <c r="F126" i="31" s="1"/>
  <c r="AS112" i="21"/>
  <c r="AV112" i="21" s="1"/>
  <c r="O112" i="31" s="1"/>
  <c r="P112" i="31" s="1"/>
  <c r="AU114" i="21"/>
  <c r="AX114" i="21" s="1"/>
  <c r="F114" i="31" s="1"/>
  <c r="AS62" i="21"/>
  <c r="AV62" i="21" s="1"/>
  <c r="AY62" i="21" s="1"/>
  <c r="G62" i="31" s="1"/>
  <c r="AS65" i="21"/>
  <c r="AV65" i="21" s="1"/>
  <c r="AY65" i="21" s="1"/>
  <c r="G65" i="31" s="1"/>
  <c r="AS37" i="21"/>
  <c r="AV37" i="21" s="1"/>
  <c r="AY37" i="21" s="1"/>
  <c r="G37" i="31" s="1"/>
  <c r="AU37" i="21"/>
  <c r="AX37" i="21" s="1"/>
  <c r="F37" i="31" s="1"/>
  <c r="AU53" i="21"/>
  <c r="AX53" i="21" s="1"/>
  <c r="F53" i="31" s="1"/>
  <c r="AS16" i="21"/>
  <c r="AV16" i="21" s="1"/>
  <c r="AY16" i="21" s="1"/>
  <c r="G16" i="31" s="1"/>
  <c r="AS87" i="21"/>
  <c r="AV87" i="21" s="1"/>
  <c r="O87" i="31" s="1"/>
  <c r="P87" i="31" s="1"/>
  <c r="AS9" i="21"/>
  <c r="AV9" i="21" s="1"/>
  <c r="AY9" i="21" s="1"/>
  <c r="G9" i="31" s="1"/>
  <c r="AU29" i="21"/>
  <c r="AX29" i="21" s="1"/>
  <c r="F29" i="31" s="1"/>
  <c r="AS39" i="21"/>
  <c r="AV39" i="21" s="1"/>
  <c r="AY39" i="21" s="1"/>
  <c r="G39" i="31" s="1"/>
  <c r="AS101" i="21"/>
  <c r="AV101" i="21" s="1"/>
  <c r="O101" i="31" s="1"/>
  <c r="P101" i="31" s="1"/>
  <c r="AS10" i="21"/>
  <c r="AV10" i="21" s="1"/>
  <c r="AY10" i="21" s="1"/>
  <c r="G10" i="31" s="1"/>
  <c r="AS68" i="21"/>
  <c r="AV68" i="21" s="1"/>
  <c r="AY68" i="21" s="1"/>
  <c r="G68" i="31" s="1"/>
  <c r="AS75" i="21"/>
  <c r="AV75" i="21" s="1"/>
  <c r="AY75" i="21" s="1"/>
  <c r="G75" i="31" s="1"/>
  <c r="AU112" i="21"/>
  <c r="AX112" i="21" s="1"/>
  <c r="F112" i="31" s="1"/>
  <c r="AS57" i="21"/>
  <c r="AV57" i="21" s="1"/>
  <c r="AY57" i="21" s="1"/>
  <c r="G57" i="31" s="1"/>
  <c r="AS56" i="21"/>
  <c r="AV56" i="21" s="1"/>
  <c r="O56" i="31" s="1"/>
  <c r="P56" i="31" s="1"/>
  <c r="AS102" i="21"/>
  <c r="AV102" i="21" s="1"/>
  <c r="AY102" i="21" s="1"/>
  <c r="G102" i="31" s="1"/>
  <c r="AS82" i="21"/>
  <c r="AV82" i="21" s="1"/>
  <c r="AY82" i="21" s="1"/>
  <c r="G82" i="31" s="1"/>
  <c r="AS36" i="21"/>
  <c r="AV36" i="21" s="1"/>
  <c r="AU123" i="21"/>
  <c r="AX123" i="21" s="1"/>
  <c r="F123" i="31" s="1"/>
  <c r="AS32" i="21"/>
  <c r="AV32" i="21" s="1"/>
  <c r="O32" i="31" s="1"/>
  <c r="P32" i="31" s="1"/>
  <c r="AS17" i="21"/>
  <c r="AV17" i="21" s="1"/>
  <c r="AS89" i="21"/>
  <c r="AV89" i="21" s="1"/>
  <c r="AY89" i="21" s="1"/>
  <c r="G89" i="31" s="1"/>
  <c r="O114" i="31"/>
  <c r="P114" i="31" s="1"/>
  <c r="AS58" i="21"/>
  <c r="AV58" i="21" s="1"/>
  <c r="AY58" i="21" s="1"/>
  <c r="G58" i="31" s="1"/>
  <c r="AS31" i="21"/>
  <c r="AV31" i="21" s="1"/>
  <c r="AU31" i="21"/>
  <c r="AX31" i="21" s="1"/>
  <c r="F31" i="31" s="1"/>
  <c r="V3" i="29"/>
  <c r="M3" i="31" s="1"/>
  <c r="AS34" i="21"/>
  <c r="AV34" i="21" s="1"/>
  <c r="O34" i="31" s="1"/>
  <c r="P34" i="31" s="1"/>
  <c r="AS70" i="21"/>
  <c r="AV70" i="21" s="1"/>
  <c r="O70" i="31" s="1"/>
  <c r="P70" i="31" s="1"/>
  <c r="AU81" i="21"/>
  <c r="AX81" i="21" s="1"/>
  <c r="F81" i="31" s="1"/>
  <c r="AS122" i="21"/>
  <c r="AV122" i="21" s="1"/>
  <c r="AY122" i="21" s="1"/>
  <c r="G122" i="31" s="1"/>
  <c r="AS100" i="21"/>
  <c r="AV100" i="21" s="1"/>
  <c r="O100" i="31" s="1"/>
  <c r="P100" i="31" s="1"/>
  <c r="AS107" i="21"/>
  <c r="AV107" i="21" s="1"/>
  <c r="AS111" i="21"/>
  <c r="AV111" i="21" s="1"/>
  <c r="O111" i="31" s="1"/>
  <c r="P111" i="31" s="1"/>
  <c r="AS22" i="21"/>
  <c r="AV22" i="21" s="1"/>
  <c r="O22" i="31" s="1"/>
  <c r="P22" i="31" s="1"/>
  <c r="AU115" i="21"/>
  <c r="AX115" i="21" s="1"/>
  <c r="F115" i="31" s="1"/>
  <c r="AS115" i="21"/>
  <c r="AV115" i="21" s="1"/>
  <c r="AS108" i="21"/>
  <c r="AV108" i="21" s="1"/>
  <c r="AU109" i="21"/>
  <c r="AX109" i="21" s="1"/>
  <c r="F109" i="31" s="1"/>
  <c r="AS109" i="21"/>
  <c r="AV109" i="21" s="1"/>
  <c r="AU55" i="21"/>
  <c r="AX55" i="21" s="1"/>
  <c r="F55" i="31" s="1"/>
  <c r="AS55" i="21"/>
  <c r="AV55" i="21" s="1"/>
  <c r="AS33" i="21"/>
  <c r="AV33" i="21" s="1"/>
  <c r="AY33" i="21" s="1"/>
  <c r="G33" i="31" s="1"/>
  <c r="AS23" i="21"/>
  <c r="AV23" i="21" s="1"/>
  <c r="O23" i="31" s="1"/>
  <c r="P23" i="31" s="1"/>
  <c r="AU10" i="21"/>
  <c r="AX10" i="21" s="1"/>
  <c r="F10" i="31" s="1"/>
  <c r="AS54" i="21"/>
  <c r="AV54" i="21" s="1"/>
  <c r="AS90" i="21"/>
  <c r="AV90" i="21" s="1"/>
  <c r="AS110" i="21"/>
  <c r="AV110" i="21" s="1"/>
  <c r="AY110" i="21" s="1"/>
  <c r="G110" i="31" s="1"/>
  <c r="AU110" i="21"/>
  <c r="AX110" i="21" s="1"/>
  <c r="F110" i="31" s="1"/>
  <c r="AS88" i="21"/>
  <c r="AV88" i="21" s="1"/>
  <c r="AU88" i="21"/>
  <c r="AX88" i="21" s="1"/>
  <c r="F88" i="31" s="1"/>
  <c r="AS80" i="21"/>
  <c r="AV80" i="21" s="1"/>
  <c r="AY80" i="21" s="1"/>
  <c r="G80" i="31" s="1"/>
  <c r="V125" i="29"/>
  <c r="M125" i="31" s="1"/>
  <c r="V110" i="29"/>
  <c r="M110" i="31" s="1"/>
  <c r="AU28" i="21"/>
  <c r="AX28" i="21" s="1"/>
  <c r="F28" i="31" s="1"/>
  <c r="AS28" i="21"/>
  <c r="AV28" i="21" s="1"/>
  <c r="AY28" i="21" s="1"/>
  <c r="G28" i="31" s="1"/>
  <c r="AU7" i="21"/>
  <c r="AX7" i="21" s="1"/>
  <c r="F7" i="31" s="1"/>
  <c r="AS7" i="21"/>
  <c r="AV7" i="21" s="1"/>
  <c r="AT97" i="21"/>
  <c r="AW97" i="21" s="1"/>
  <c r="E97" i="31" s="1"/>
  <c r="AS97" i="21"/>
  <c r="AV97" i="21" s="1"/>
  <c r="AY97" i="21" s="1"/>
  <c r="G97" i="31" s="1"/>
  <c r="O81" i="31"/>
  <c r="P81" i="31" s="1"/>
  <c r="AS92" i="21"/>
  <c r="AV92" i="21" s="1"/>
  <c r="AU92" i="21"/>
  <c r="AX92" i="21" s="1"/>
  <c r="F92" i="31" s="1"/>
  <c r="AT91" i="21"/>
  <c r="AW91" i="21" s="1"/>
  <c r="E91" i="31" s="1"/>
  <c r="AS91" i="21"/>
  <c r="AV91" i="21" s="1"/>
  <c r="V116" i="29"/>
  <c r="M116" i="31" s="1"/>
  <c r="AS12" i="21"/>
  <c r="AV12" i="21" s="1"/>
  <c r="AY12" i="21" s="1"/>
  <c r="G12" i="31" s="1"/>
  <c r="V78" i="29"/>
  <c r="M78" i="31" s="1"/>
  <c r="V97" i="29"/>
  <c r="M97" i="31" s="1"/>
  <c r="V10" i="29"/>
  <c r="M10" i="31" s="1"/>
  <c r="V12" i="29"/>
  <c r="M12" i="31" s="1"/>
  <c r="V16" i="29"/>
  <c r="M16" i="31" s="1"/>
  <c r="V9" i="29"/>
  <c r="M9" i="31" s="1"/>
  <c r="V28" i="29"/>
  <c r="M28" i="31" s="1"/>
  <c r="AY124" i="21"/>
  <c r="G124" i="31" s="1"/>
  <c r="O124" i="31"/>
  <c r="P124" i="31" s="1"/>
  <c r="O29" i="31"/>
  <c r="P29" i="31" s="1"/>
  <c r="AY29" i="21"/>
  <c r="G29" i="31" s="1"/>
  <c r="AY123" i="21" l="1"/>
  <c r="G123" i="31" s="1"/>
  <c r="AY118" i="21"/>
  <c r="G118" i="31" s="1"/>
  <c r="O126" i="31"/>
  <c r="P126" i="31" s="1"/>
  <c r="O125" i="31"/>
  <c r="P125" i="31" s="1"/>
  <c r="AY113" i="21"/>
  <c r="G113" i="31" s="1"/>
  <c r="O52" i="31"/>
  <c r="P52" i="31" s="1"/>
  <c r="AY117" i="21"/>
  <c r="G117" i="31" s="1"/>
  <c r="O116" i="31"/>
  <c r="P116" i="31" s="1"/>
  <c r="AY95" i="21"/>
  <c r="G95" i="31" s="1"/>
  <c r="O30" i="31"/>
  <c r="P30" i="31" s="1"/>
  <c r="O13" i="31"/>
  <c r="P13" i="31" s="1"/>
  <c r="O63" i="31"/>
  <c r="P63" i="31" s="1"/>
  <c r="O12" i="31"/>
  <c r="P12" i="31" s="1"/>
  <c r="O60" i="31"/>
  <c r="P60" i="31" s="1"/>
  <c r="O3" i="31"/>
  <c r="P3" i="31" s="1"/>
  <c r="O37" i="31"/>
  <c r="P37" i="31" s="1"/>
  <c r="O127" i="31"/>
  <c r="P127" i="31" s="1"/>
  <c r="AY56" i="21"/>
  <c r="G56" i="31" s="1"/>
  <c r="AY59" i="21"/>
  <c r="G59" i="31" s="1"/>
  <c r="O68" i="31"/>
  <c r="P68" i="31" s="1"/>
  <c r="O8" i="31"/>
  <c r="P8" i="31" s="1"/>
  <c r="O65" i="31"/>
  <c r="P65" i="31" s="1"/>
  <c r="O105" i="31"/>
  <c r="P105" i="31" s="1"/>
  <c r="O61" i="31"/>
  <c r="P61" i="31" s="1"/>
  <c r="O38" i="31"/>
  <c r="P38" i="31" s="1"/>
  <c r="O80" i="31"/>
  <c r="P80" i="31" s="1"/>
  <c r="O78" i="31"/>
  <c r="P78" i="31" s="1"/>
  <c r="O53" i="31"/>
  <c r="P53" i="31" s="1"/>
  <c r="AY87" i="21"/>
  <c r="G87" i="31" s="1"/>
  <c r="O106" i="31"/>
  <c r="P106" i="31" s="1"/>
  <c r="O35" i="31"/>
  <c r="P35" i="31" s="1"/>
  <c r="O39" i="31"/>
  <c r="P39" i="31" s="1"/>
  <c r="O9" i="31"/>
  <c r="P9" i="31" s="1"/>
  <c r="O10" i="31"/>
  <c r="P10" i="31" s="1"/>
  <c r="AY112" i="21"/>
  <c r="G112" i="31" s="1"/>
  <c r="O64" i="31"/>
  <c r="P64" i="31" s="1"/>
  <c r="AY100" i="21"/>
  <c r="G100" i="31" s="1"/>
  <c r="O62" i="31"/>
  <c r="P62" i="31" s="1"/>
  <c r="AY101" i="21"/>
  <c r="G101" i="31" s="1"/>
  <c r="O110" i="31"/>
  <c r="P110" i="31" s="1"/>
  <c r="O82" i="31"/>
  <c r="P82" i="31" s="1"/>
  <c r="O16" i="31"/>
  <c r="P16" i="31" s="1"/>
  <c r="AY32" i="21"/>
  <c r="G32" i="31" s="1"/>
  <c r="O75" i="31"/>
  <c r="P75" i="31" s="1"/>
  <c r="AY22" i="21"/>
  <c r="G22" i="31" s="1"/>
  <c r="O122" i="31"/>
  <c r="P122" i="31" s="1"/>
  <c r="O33" i="31"/>
  <c r="P33" i="31" s="1"/>
  <c r="AY34" i="21"/>
  <c r="G34" i="31" s="1"/>
  <c r="AY111" i="21"/>
  <c r="G111" i="31" s="1"/>
  <c r="AY36" i="21"/>
  <c r="G36" i="31" s="1"/>
  <c r="O36" i="31"/>
  <c r="P36" i="31" s="1"/>
  <c r="O58" i="31"/>
  <c r="P58" i="31" s="1"/>
  <c r="AY17" i="21"/>
  <c r="G17" i="31" s="1"/>
  <c r="O17" i="31"/>
  <c r="P17" i="31" s="1"/>
  <c r="O89" i="31"/>
  <c r="P89" i="31" s="1"/>
  <c r="O57" i="31"/>
  <c r="P57" i="31" s="1"/>
  <c r="AY70" i="21"/>
  <c r="G70" i="31" s="1"/>
  <c r="O102" i="31"/>
  <c r="P102" i="31" s="1"/>
  <c r="AY107" i="21"/>
  <c r="G107" i="31" s="1"/>
  <c r="O107" i="31"/>
  <c r="P107" i="31" s="1"/>
  <c r="O31" i="31"/>
  <c r="P31" i="31" s="1"/>
  <c r="AY31" i="21"/>
  <c r="G31" i="31" s="1"/>
  <c r="AY115" i="21"/>
  <c r="G115" i="31" s="1"/>
  <c r="O115" i="31"/>
  <c r="P115" i="31" s="1"/>
  <c r="AY109" i="21"/>
  <c r="G109" i="31" s="1"/>
  <c r="O109" i="31"/>
  <c r="P109" i="31" s="1"/>
  <c r="O28" i="31"/>
  <c r="P28" i="31" s="1"/>
  <c r="O108" i="31"/>
  <c r="P108" i="31" s="1"/>
  <c r="AY108" i="21"/>
  <c r="G108" i="31" s="1"/>
  <c r="AY55" i="21"/>
  <c r="G55" i="31" s="1"/>
  <c r="O55" i="31"/>
  <c r="P55" i="31" s="1"/>
  <c r="AY23" i="21"/>
  <c r="G23" i="31" s="1"/>
  <c r="O90" i="31"/>
  <c r="P90" i="31" s="1"/>
  <c r="AY90" i="21"/>
  <c r="G90" i="31" s="1"/>
  <c r="AY54" i="21"/>
  <c r="G54" i="31" s="1"/>
  <c r="O54" i="31"/>
  <c r="P54" i="31" s="1"/>
  <c r="O97" i="31"/>
  <c r="P97" i="31" s="1"/>
  <c r="O88" i="31"/>
  <c r="P88" i="31" s="1"/>
  <c r="AY88" i="21"/>
  <c r="G88" i="31" s="1"/>
  <c r="AY7" i="21"/>
  <c r="G7" i="31" s="1"/>
  <c r="O7" i="31"/>
  <c r="P7" i="31" s="1"/>
  <c r="AY92" i="21"/>
  <c r="G92" i="31" s="1"/>
  <c r="O92" i="31"/>
  <c r="P92" i="31" s="1"/>
  <c r="AY91" i="21"/>
  <c r="G91" i="31" s="1"/>
  <c r="O91" i="31"/>
  <c r="P91" i="31" s="1"/>
</calcChain>
</file>

<file path=xl/sharedStrings.xml><?xml version="1.0" encoding="utf-8"?>
<sst xmlns="http://schemas.openxmlformats.org/spreadsheetml/2006/main" count="1432" uniqueCount="398">
  <si>
    <t>Nij</t>
  </si>
  <si>
    <t>P(head)</t>
  </si>
  <si>
    <t>P(Nij)</t>
  </si>
  <si>
    <t>P(chest)</t>
  </si>
  <si>
    <t>P(femur)</t>
  </si>
  <si>
    <t>P(Ntension)</t>
  </si>
  <si>
    <t>P(Neck)</t>
  </si>
  <si>
    <t>p(AIS 3+)</t>
  </si>
  <si>
    <t>P(AIS3+)</t>
  </si>
  <si>
    <t>Average</t>
  </si>
  <si>
    <t>Lower Spine (G's)</t>
  </si>
  <si>
    <t>Abd'm Force (N)</t>
  </si>
  <si>
    <t>Pubic Force (N)</t>
  </si>
  <si>
    <t>Driver</t>
  </si>
  <si>
    <t>P(abdm)</t>
  </si>
  <si>
    <t>P(pelvs)</t>
  </si>
  <si>
    <t>Passenger</t>
  </si>
  <si>
    <t>P(AIS 3+)</t>
  </si>
  <si>
    <t>rollover</t>
  </si>
  <si>
    <t>Make</t>
  </si>
  <si>
    <t>Model</t>
  </si>
  <si>
    <t>Year</t>
  </si>
  <si>
    <t>SSF</t>
  </si>
  <si>
    <t>P(Lfemur)</t>
  </si>
  <si>
    <t>P(Rfemur)</t>
  </si>
  <si>
    <t>HIC15</t>
  </si>
  <si>
    <t>P(HIC15)</t>
  </si>
  <si>
    <t>Test No.</t>
  </si>
  <si>
    <t>Driver HIII 50M</t>
  </si>
  <si>
    <t>Front Passenger HIII 5F</t>
  </si>
  <si>
    <t>Driver AIS 3+ injury to different body regions</t>
  </si>
  <si>
    <t>Front Passenger AIS 3+ injury to different body regions</t>
  </si>
  <si>
    <t>Stars</t>
  </si>
  <si>
    <t>Rib Defl
(mm)</t>
  </si>
  <si>
    <t>Neck Tension N</t>
  </si>
  <si>
    <t>Chest Deflection mm</t>
  </si>
  <si>
    <t>3 ms clip gs</t>
  </si>
  <si>
    <t>Left Femur Force N</t>
  </si>
  <si>
    <t>Right Femur Force N</t>
  </si>
  <si>
    <t>Abd'm defl (mm)</t>
  </si>
  <si>
    <t>Iliac+acet Force (N)</t>
  </si>
  <si>
    <t>Driver ES-2re</t>
  </si>
  <si>
    <t>Rear Passenger SID-IIs</t>
  </si>
  <si>
    <t>Driver Es-2re</t>
  </si>
  <si>
    <t>Side MDB</t>
  </si>
  <si>
    <t>stars</t>
  </si>
  <si>
    <t>Side pole</t>
  </si>
  <si>
    <t>Driver SID-IIs</t>
  </si>
  <si>
    <t>P(roll)</t>
  </si>
  <si>
    <t>Combined</t>
  </si>
  <si>
    <t>Front (STARS)</t>
  </si>
  <si>
    <t>comb.</t>
  </si>
  <si>
    <t>Side MDB (STARS)</t>
  </si>
  <si>
    <t>Pass</t>
  </si>
  <si>
    <t>Comb.</t>
  </si>
  <si>
    <t>Side Pole (STARS)</t>
  </si>
  <si>
    <t>Rollover (STARS)</t>
  </si>
  <si>
    <t>VSS</t>
  </si>
  <si>
    <t>STARS</t>
  </si>
  <si>
    <t>HIC36</t>
  </si>
  <si>
    <t>Overall Side</t>
  </si>
  <si>
    <t>Overall Side Star</t>
  </si>
  <si>
    <t>Neck Comprsn N</t>
  </si>
  <si>
    <t>P(Ncomprsn)</t>
  </si>
  <si>
    <t>P(NComprsn)</t>
  </si>
  <si>
    <t>RRS (front)</t>
  </si>
  <si>
    <t>RRS (MDB)</t>
  </si>
  <si>
    <t>RRS(pole)</t>
  </si>
  <si>
    <t>RRS(roll)</t>
  </si>
  <si>
    <t>Passenger*</t>
  </si>
  <si>
    <t>Dynamic Test (Y or N)</t>
  </si>
  <si>
    <t>TIP UP? (Y or N)</t>
  </si>
  <si>
    <t>Max. Abd'm rib defl (mm)</t>
  </si>
  <si>
    <t>Max. Thor. rib defl
(mm)</t>
  </si>
  <si>
    <t>Lower Spine result. (G's)</t>
  </si>
  <si>
    <t>Date on Web</t>
  </si>
  <si>
    <t>Lab</t>
  </si>
  <si>
    <t xml:space="preserve">RRS </t>
  </si>
  <si>
    <t>RRS(Overall side)</t>
  </si>
  <si>
    <t>P(Overall side)</t>
  </si>
  <si>
    <t>P(Overall MDB+pole Driver)</t>
  </si>
  <si>
    <t>RRS(Overall MDB+pole Driver)</t>
  </si>
  <si>
    <t>overall Driver stars</t>
  </si>
  <si>
    <t>Overall Side stars</t>
  </si>
  <si>
    <t>NHTSA No.</t>
  </si>
  <si>
    <t>Honda</t>
  </si>
  <si>
    <t>N</t>
  </si>
  <si>
    <t>Acura</t>
  </si>
  <si>
    <t>MGA</t>
  </si>
  <si>
    <t>O20195302</t>
  </si>
  <si>
    <t>O20195301</t>
  </si>
  <si>
    <t>Audi</t>
  </si>
  <si>
    <t>BMW</t>
  </si>
  <si>
    <t>Cadillac</t>
  </si>
  <si>
    <t>Chevrolet</t>
  </si>
  <si>
    <t>RDX SUV FWD</t>
  </si>
  <si>
    <t>X5 SUV AWD</t>
  </si>
  <si>
    <t>X3 SUV AWD</t>
  </si>
  <si>
    <t>X3 SUV RWD</t>
  </si>
  <si>
    <t>XT4 SUV FWD</t>
  </si>
  <si>
    <t>XT4 SUV AWD</t>
  </si>
  <si>
    <t>RDX SUV AWD</t>
  </si>
  <si>
    <t>Blazer SUV FWD</t>
  </si>
  <si>
    <t>Blazer SUV AWD</t>
  </si>
  <si>
    <t>Silverado 1500 PU/CC RWD</t>
  </si>
  <si>
    <t>Silverado 1500 PU/CC 4WD</t>
  </si>
  <si>
    <t>GMC</t>
  </si>
  <si>
    <t>Sierra 1500 PU/CC RWD</t>
  </si>
  <si>
    <t>Sierra 1500 PU/CC 4WD</t>
  </si>
  <si>
    <t>Silverado 1500 PU/EC RWD</t>
  </si>
  <si>
    <t>Silverado 1500 PU/EC 4WD</t>
  </si>
  <si>
    <t>Sierra 1500 PU/EC RWD</t>
  </si>
  <si>
    <t>Sierra 1500 PU/EC 4WD</t>
  </si>
  <si>
    <t>Silverado 2500 PU/CC RWD</t>
  </si>
  <si>
    <t>Silverado 2500 PU/CC 4WD</t>
  </si>
  <si>
    <t>Sierra 2500 PU/CC RWD</t>
  </si>
  <si>
    <t>Sierra 2500 PU/CC 4WD</t>
  </si>
  <si>
    <t>Silverado 2500 PU/EC RWD</t>
  </si>
  <si>
    <t>Silverado 2500 PU/EC 4WD</t>
  </si>
  <si>
    <t>Sierra 2500 PU/EC RWD</t>
  </si>
  <si>
    <t>Sierra 2500 PU/EC 4WD</t>
  </si>
  <si>
    <t>Silverado LD 1500 PU/EC RWD</t>
  </si>
  <si>
    <t>Silverado LD 1500 PU/EC 4WD</t>
  </si>
  <si>
    <t>Sierra Limited 1500 PU/EC RWD</t>
  </si>
  <si>
    <t>Sierra Limited 1500 PU/EC 4WD</t>
  </si>
  <si>
    <t>Dodge</t>
  </si>
  <si>
    <t>Durango SUV RWD</t>
  </si>
  <si>
    <t>Durango SUV AWD</t>
  </si>
  <si>
    <t>Grand Caravan Minivan FWD</t>
  </si>
  <si>
    <t>Ford</t>
  </si>
  <si>
    <t>Edge SUV FWD</t>
  </si>
  <si>
    <t>Edge SUV AWD</t>
  </si>
  <si>
    <t>Lincoln</t>
  </si>
  <si>
    <t>Nautilus SUV FWD</t>
  </si>
  <si>
    <t>Nautilus SUV AWD</t>
  </si>
  <si>
    <t>F-150 SuperCab PU/EC 2WD</t>
  </si>
  <si>
    <t>F-150 SuperCab PU/EC 4WD</t>
  </si>
  <si>
    <t>F-150 Regular Cab PU/RC 2WD</t>
  </si>
  <si>
    <t>F-150 Regular Cab PU/RC 4WD</t>
  </si>
  <si>
    <t>F-250 SuperCab PU/EC 2WD</t>
  </si>
  <si>
    <t>F-250 SuperCab PU/EC 4WD</t>
  </si>
  <si>
    <t>F-250 Regular Cab PU/RC 2WD</t>
  </si>
  <si>
    <t>F-250 Regular Cab PU/RC 4WD</t>
  </si>
  <si>
    <t>F-250 Crew Cab PU/CC 2WD</t>
  </si>
  <si>
    <t>F-250 Crew Cab PU/CC 4WD</t>
  </si>
  <si>
    <t>Insight 4DR FWD</t>
  </si>
  <si>
    <t>Hyundai</t>
  </si>
  <si>
    <t>Kona SUV FWD</t>
  </si>
  <si>
    <t>Kona SUV AWD</t>
  </si>
  <si>
    <t>Santa Fe SUV FWD</t>
  </si>
  <si>
    <t>Santa Fe SUV AWD</t>
  </si>
  <si>
    <t>Infiniti</t>
  </si>
  <si>
    <t>QX50 SUV AWD</t>
  </si>
  <si>
    <t>Jeep</t>
  </si>
  <si>
    <t>Cherokee SUV FWD</t>
  </si>
  <si>
    <t>Cherokee SUV 4WD</t>
  </si>
  <si>
    <t>Grand Cherokee SUV 2WD</t>
  </si>
  <si>
    <t>Grand Cherokee SUV 4WD</t>
  </si>
  <si>
    <t>Wrangler Unlimited SUV 4WD</t>
  </si>
  <si>
    <t>Kia</t>
  </si>
  <si>
    <t>Forte 4DR FWD</t>
  </si>
  <si>
    <t xml:space="preserve">Lexus </t>
  </si>
  <si>
    <t>ES 350 4DR FWD</t>
  </si>
  <si>
    <t>ES 300h 4DR FWD</t>
  </si>
  <si>
    <t>Nissan</t>
  </si>
  <si>
    <t>Altima 4DR FWD</t>
  </si>
  <si>
    <t>Armada SUV RWD</t>
  </si>
  <si>
    <t>Armada SUV AWD</t>
  </si>
  <si>
    <t>QX80 SUV RWD</t>
  </si>
  <si>
    <t>QX80 SUV AWD</t>
  </si>
  <si>
    <t>Kicks SUV FWD</t>
  </si>
  <si>
    <t>Murano SUV FWD</t>
  </si>
  <si>
    <t>Murano SUV AWD</t>
  </si>
  <si>
    <t>Versa 4DR FWD</t>
  </si>
  <si>
    <t>Ram</t>
  </si>
  <si>
    <t>1500 Quad Cab PU/EC 2WD</t>
  </si>
  <si>
    <t>1500 Quad Cab PU/EC 4WD</t>
  </si>
  <si>
    <t>1500 Classic Quad Cab PU/EC 4WD</t>
  </si>
  <si>
    <t>1500 Classic Quad Cab PU/EC 2WD</t>
  </si>
  <si>
    <t>1500 Classic Regular Cab PU/RC 2WD</t>
  </si>
  <si>
    <t>1500 Classic Regular Cab PU/RC 4WD</t>
  </si>
  <si>
    <t>1500 Crew Cab PU/CC 2WD</t>
  </si>
  <si>
    <t>1500 Crew Cab PU/CC 4WD</t>
  </si>
  <si>
    <t>Subaru</t>
  </si>
  <si>
    <t>Ascent SUV AWD</t>
  </si>
  <si>
    <t>Forester SUV AWD</t>
  </si>
  <si>
    <t>Toyota</t>
  </si>
  <si>
    <t>C-HR 5HB FWD</t>
  </si>
  <si>
    <t>Corolla 5HB FWD</t>
  </si>
  <si>
    <t>RAV4 SUV FWD</t>
  </si>
  <si>
    <t>RAV4 SUV AWD</t>
  </si>
  <si>
    <t>RAV4 Hybrid SUV AWD</t>
  </si>
  <si>
    <t xml:space="preserve">Volkswagen </t>
  </si>
  <si>
    <t>Jetta 4DR FWD</t>
  </si>
  <si>
    <t>M20140113</t>
  </si>
  <si>
    <t>M20140112</t>
  </si>
  <si>
    <t>Y</t>
  </si>
  <si>
    <t>M20150102</t>
  </si>
  <si>
    <t>M20150101</t>
  </si>
  <si>
    <t>M20150104</t>
  </si>
  <si>
    <t>M20150105</t>
  </si>
  <si>
    <t>Q20180209</t>
  </si>
  <si>
    <t>TRC</t>
  </si>
  <si>
    <t>M20185202</t>
  </si>
  <si>
    <t>CAL</t>
  </si>
  <si>
    <t>KARCO</t>
  </si>
  <si>
    <t>M20185201</t>
  </si>
  <si>
    <t>Calspan</t>
  </si>
  <si>
    <t>M20175200</t>
  </si>
  <si>
    <t>M20185208</t>
  </si>
  <si>
    <t>MC0303</t>
  </si>
  <si>
    <t>M20185105</t>
  </si>
  <si>
    <t>M20185104</t>
  </si>
  <si>
    <t>M20185207</t>
  </si>
  <si>
    <t>O20195304</t>
  </si>
  <si>
    <t>O20195305</t>
  </si>
  <si>
    <t>Silverado 1500 PU/RC RWD</t>
  </si>
  <si>
    <t>Silverado 1500 PU/RC 4WD</t>
  </si>
  <si>
    <t>Sierra 1500 PU/RC RWD</t>
  </si>
  <si>
    <t>Sierra 1500 PU/RC 4WD</t>
  </si>
  <si>
    <t>O20195303</t>
  </si>
  <si>
    <t>O20195504</t>
  </si>
  <si>
    <t>M20140303</t>
  </si>
  <si>
    <t>O20195505</t>
  </si>
  <si>
    <t>O20195503</t>
  </si>
  <si>
    <t>M20190112</t>
  </si>
  <si>
    <t>Q8 SUV AWD</t>
  </si>
  <si>
    <t>M20195100</t>
  </si>
  <si>
    <t>M20190314</t>
  </si>
  <si>
    <t>N/A</t>
  </si>
  <si>
    <t>O20195306</t>
  </si>
  <si>
    <t>M20190313</t>
  </si>
  <si>
    <t>Silverado 2500 PU/RC RWD</t>
  </si>
  <si>
    <t>Silverado 2500 PU/RC 4WD</t>
  </si>
  <si>
    <t>Sierra 2500 PU/RC RWD</t>
  </si>
  <si>
    <t>Sierra 2500 PU/RC 4WD</t>
  </si>
  <si>
    <t>M20190307</t>
  </si>
  <si>
    <t>M20195205</t>
  </si>
  <si>
    <t>M20190301</t>
  </si>
  <si>
    <t>M20195203</t>
  </si>
  <si>
    <t>M20195204</t>
  </si>
  <si>
    <t>M20190302</t>
  </si>
  <si>
    <t>M20195212</t>
  </si>
  <si>
    <t>e-Tron SUV AWD</t>
  </si>
  <si>
    <t>O20195501</t>
  </si>
  <si>
    <t>Cruze 4DR FWD</t>
  </si>
  <si>
    <t>Cruze 5HB FWD</t>
  </si>
  <si>
    <t>M20160103</t>
  </si>
  <si>
    <t>M20150108</t>
  </si>
  <si>
    <t>M20150107</t>
  </si>
  <si>
    <t xml:space="preserve">GMC </t>
  </si>
  <si>
    <t>Suburban 1500 SUV RWD</t>
  </si>
  <si>
    <t>Suburban 1500 SUV 4WD</t>
  </si>
  <si>
    <t>Yukon XL 1500 SUV RWD</t>
  </si>
  <si>
    <t>Yukon XL 1500 SUV 4WD</t>
  </si>
  <si>
    <t>Tahoe SUV RWD</t>
  </si>
  <si>
    <t>Tahoe SUV 4WD</t>
  </si>
  <si>
    <t>Yukon SUV RWD</t>
  </si>
  <si>
    <t>Yukon SUV 4WD</t>
  </si>
  <si>
    <t>M20150111</t>
  </si>
  <si>
    <t>Data lost</t>
  </si>
  <si>
    <t>M20150110</t>
  </si>
  <si>
    <t>CR-V SUV AWD</t>
  </si>
  <si>
    <t>CR-V SUV FWD</t>
  </si>
  <si>
    <t>UX200 5HB FWD</t>
  </si>
  <si>
    <t>UX250h 5HB AWD</t>
  </si>
  <si>
    <t>Avalon 4DR FWD</t>
  </si>
  <si>
    <t>Avalon Hybrid 4DR FWD</t>
  </si>
  <si>
    <t>O20195502</t>
  </si>
  <si>
    <t>M20190303</t>
  </si>
  <si>
    <t>M20190304</t>
  </si>
  <si>
    <t>M20194203</t>
  </si>
  <si>
    <t>M20194204</t>
  </si>
  <si>
    <t>M20194103</t>
  </si>
  <si>
    <t>M20194205</t>
  </si>
  <si>
    <t>M20194104</t>
  </si>
  <si>
    <t>M20194105</t>
  </si>
  <si>
    <t>O20195101</t>
  </si>
  <si>
    <t>O20195100</t>
  </si>
  <si>
    <t>O20195102</t>
  </si>
  <si>
    <t>Overall Side Driver Star</t>
  </si>
  <si>
    <t>O20195109</t>
  </si>
  <si>
    <t>O20195108</t>
  </si>
  <si>
    <t>O20195500</t>
  </si>
  <si>
    <t>M20190202</t>
  </si>
  <si>
    <t>Q20190305</t>
  </si>
  <si>
    <t>M20190200</t>
  </si>
  <si>
    <t>M20190201</t>
  </si>
  <si>
    <t>O20195105</t>
  </si>
  <si>
    <t>O20195104</t>
  </si>
  <si>
    <t>O20195106</t>
  </si>
  <si>
    <t>O20195802</t>
  </si>
  <si>
    <t>Passport SUV FWD</t>
  </si>
  <si>
    <t>Passport SUV AWD</t>
  </si>
  <si>
    <t>O20165308</t>
  </si>
  <si>
    <t>O20165310</t>
  </si>
  <si>
    <t>O20165309</t>
  </si>
  <si>
    <t>O20195800</t>
  </si>
  <si>
    <t>M20194201</t>
  </si>
  <si>
    <t>M20194202</t>
  </si>
  <si>
    <t>O20195801</t>
  </si>
  <si>
    <t>O20195107</t>
  </si>
  <si>
    <t>M20195801</t>
  </si>
  <si>
    <t>MC0300</t>
  </si>
  <si>
    <t>M20195802</t>
  </si>
  <si>
    <t>M20194200</t>
  </si>
  <si>
    <t>M20195211</t>
  </si>
  <si>
    <t>M20195210</t>
  </si>
  <si>
    <t>M20195209</t>
  </si>
  <si>
    <t>M20195800</t>
  </si>
  <si>
    <t>O20190102</t>
  </si>
  <si>
    <t>M20190106</t>
  </si>
  <si>
    <t>M20194102</t>
  </si>
  <si>
    <t>M20190109</t>
  </si>
  <si>
    <t>M20194101</t>
  </si>
  <si>
    <t>M20194207</t>
  </si>
  <si>
    <t>M20194100</t>
  </si>
  <si>
    <t>M20194208</t>
  </si>
  <si>
    <t>M20194206</t>
  </si>
  <si>
    <t>M20195208</t>
  </si>
  <si>
    <t>M20190102</t>
  </si>
  <si>
    <t>M20190100</t>
  </si>
  <si>
    <t>M20190108</t>
  </si>
  <si>
    <t>M20190101</t>
  </si>
  <si>
    <t>M20190107</t>
  </si>
  <si>
    <t>M20195102</t>
  </si>
  <si>
    <t>O20190103</t>
  </si>
  <si>
    <t>M20190111</t>
  </si>
  <si>
    <t>M20190110</t>
  </si>
  <si>
    <t>M20195103</t>
  </si>
  <si>
    <t>M20195207</t>
  </si>
  <si>
    <t>M20195101</t>
  </si>
  <si>
    <t>M20190206</t>
  </si>
  <si>
    <t>M20195206</t>
  </si>
  <si>
    <t>M20190207</t>
  </si>
  <si>
    <t>M20195214</t>
  </si>
  <si>
    <t>M20195213</t>
  </si>
  <si>
    <t>M20195215</t>
  </si>
  <si>
    <t>M20190309</t>
  </si>
  <si>
    <t>O20195112</t>
  </si>
  <si>
    <t>M20190205</t>
  </si>
  <si>
    <t>O20195111</t>
  </si>
  <si>
    <t>O20195110</t>
  </si>
  <si>
    <t>QX50 SUV FWD</t>
  </si>
  <si>
    <t>M20190317</t>
  </si>
  <si>
    <t>Tesla</t>
  </si>
  <si>
    <t>Model 3 AWD</t>
  </si>
  <si>
    <t>O20185002</t>
  </si>
  <si>
    <t>O20185001</t>
  </si>
  <si>
    <t>O20195000</t>
  </si>
  <si>
    <t>M20190316</t>
  </si>
  <si>
    <t>M20190315</t>
  </si>
  <si>
    <t>Frontier Crew Cab PU/CC RWD early release</t>
  </si>
  <si>
    <t>Frontier Crew Cab PU/CC AWD early release</t>
  </si>
  <si>
    <t>Frontier Crew Cab PU/CC RWD later release</t>
  </si>
  <si>
    <t>Frontier Crew Cab PU/CC AWD later release</t>
  </si>
  <si>
    <t>O20195203</t>
  </si>
  <si>
    <t>M20190308</t>
  </si>
  <si>
    <t>M20190312</t>
  </si>
  <si>
    <t>M20190311</t>
  </si>
  <si>
    <t>M20190105</t>
  </si>
  <si>
    <t>M20190310</t>
  </si>
  <si>
    <t>10.528*</t>
  </si>
  <si>
    <t>M20190104</t>
  </si>
  <si>
    <t>M20194209</t>
  </si>
  <si>
    <t>Niro Hybrid SUV FWD</t>
  </si>
  <si>
    <t>M20190103</t>
  </si>
  <si>
    <t>M20194211</t>
  </si>
  <si>
    <t>M20194210</t>
  </si>
  <si>
    <t>M20195301</t>
  </si>
  <si>
    <t>M20195300</t>
  </si>
  <si>
    <t>M20190115</t>
  </si>
  <si>
    <t>M20195302</t>
  </si>
  <si>
    <t>O20195200</t>
  </si>
  <si>
    <t>Altima 4DR AWD</t>
  </si>
  <si>
    <t>O20195202</t>
  </si>
  <si>
    <t>M20190203</t>
  </si>
  <si>
    <t>O20195201</t>
  </si>
  <si>
    <t>M20190116</t>
  </si>
  <si>
    <t>M20190318</t>
  </si>
  <si>
    <t>M20190204</t>
  </si>
  <si>
    <t>M20190319</t>
  </si>
  <si>
    <t>M20190320</t>
  </si>
  <si>
    <t>M20190210</t>
  </si>
  <si>
    <t>M20190114</t>
  </si>
  <si>
    <t>M20190209</t>
  </si>
  <si>
    <t>M20190208</t>
  </si>
  <si>
    <t>M20190120</t>
  </si>
  <si>
    <t>M20190212</t>
  </si>
  <si>
    <t>M20190211</t>
  </si>
  <si>
    <t>M20190213</t>
  </si>
  <si>
    <t>Ranger SuperCrew Cab PU/CC 2WD</t>
  </si>
  <si>
    <t>Ranger SuperCrew Cab PU/CC 4WD</t>
  </si>
  <si>
    <t>Ranger SuperCab PU/EC 2WD</t>
  </si>
  <si>
    <t>Ranger SuperCab PU/EC 4WD</t>
  </si>
  <si>
    <t>O20195805</t>
  </si>
  <si>
    <t>O20195803</t>
  </si>
  <si>
    <t>O20195804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</si>
</sst>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00"/>
    <numFmt numFmtId="165" formatCode="[$-409]d\-mmm;@"/>
    <numFmt numFmtId="167" formatCode="[$-409]mmmm\-yy;@"/>
    <numFmt numFmtId="168" formatCode="_-* #,##0_-;\-* #,##0_-;_-* &quot;-&quot;_-;_-@_-"/>
  </numFmts>
  <fonts count="12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11"/>
      <name val="돋움"/>
      <family val="3"/>
      <charset val="129"/>
    </font>
    <font>
      <sz val="11"/>
      <name val="ＭＳ Ｐゴシック"/>
      <family val="3"/>
      <charset val="128"/>
    </font>
    <font>
      <i/>
      <sz val="8"/>
      <name val="Arial"/>
      <family val="2"/>
    </font>
    <font>
      <b/>
      <i/>
      <sz val="8"/>
      <name val="Arial"/>
      <family val="2"/>
    </font>
    <font>
      <b/>
      <sz val="9"/>
      <name val="Arial"/>
      <family val="2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7">
    <xf numFmtId="0" fontId="0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5" fillId="0" borderId="0"/>
    <xf numFmtId="0" fontId="5" fillId="0" borderId="0"/>
    <xf numFmtId="0" fontId="5" fillId="0" borderId="0"/>
    <xf numFmtId="0" fontId="5" fillId="0" borderId="0"/>
    <xf numFmtId="168" fontId="6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5" fillId="0" borderId="0"/>
    <xf numFmtId="0" fontId="5" fillId="0" borderId="0"/>
    <xf numFmtId="0" fontId="5" fillId="0" borderId="0"/>
  </cellStyleXfs>
  <cellXfs count="262">
    <xf numFmtId="0" fontId="0" fillId="0" borderId="0" xfId="0"/>
    <xf numFmtId="1" fontId="2" fillId="0" borderId="0" xfId="0" applyNumberFormat="1" applyFont="1" applyFill="1" applyAlignment="1">
      <alignment horizontal="center"/>
    </xf>
    <xf numFmtId="1" fontId="2" fillId="0" borderId="0" xfId="0" applyNumberFormat="1" applyFont="1" applyFill="1"/>
    <xf numFmtId="164" fontId="4" fillId="0" borderId="0" xfId="0" applyNumberFormat="1" applyFont="1" applyFill="1" applyBorder="1" applyAlignment="1">
      <alignment horizontal="center"/>
    </xf>
    <xf numFmtId="0" fontId="3" fillId="0" borderId="0" xfId="0" applyFont="1" applyFill="1" applyBorder="1"/>
    <xf numFmtId="164" fontId="4" fillId="0" borderId="0" xfId="0" applyNumberFormat="1" applyFont="1" applyFill="1" applyBorder="1" applyAlignment="1">
      <alignment horizontal="center" wrapText="1"/>
    </xf>
    <xf numFmtId="164" fontId="2" fillId="0" borderId="1" xfId="0" applyNumberFormat="1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164" fontId="3" fillId="0" borderId="0" xfId="0" applyNumberFormat="1" applyFont="1" applyFill="1" applyBorder="1"/>
    <xf numFmtId="0" fontId="4" fillId="0" borderId="1" xfId="0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>
      <alignment horizontal="center"/>
    </xf>
    <xf numFmtId="164" fontId="2" fillId="0" borderId="4" xfId="0" applyNumberFormat="1" applyFont="1" applyFill="1" applyBorder="1" applyAlignment="1" applyProtection="1">
      <alignment horizontal="center"/>
      <protection locked="0"/>
    </xf>
    <xf numFmtId="164" fontId="2" fillId="0" borderId="1" xfId="0" applyNumberFormat="1" applyFont="1" applyFill="1" applyBorder="1" applyAlignment="1" applyProtection="1">
      <alignment horizontal="center"/>
      <protection locked="0"/>
    </xf>
    <xf numFmtId="164" fontId="2" fillId="0" borderId="5" xfId="0" applyNumberFormat="1" applyFont="1" applyFill="1" applyBorder="1" applyAlignment="1" applyProtection="1">
      <alignment horizontal="center"/>
      <protection locked="0"/>
    </xf>
    <xf numFmtId="1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/>
    <xf numFmtId="164" fontId="2" fillId="0" borderId="0" xfId="0" applyNumberFormat="1" applyFont="1" applyFill="1" applyBorder="1" applyAlignment="1">
      <alignment horizontal="center"/>
    </xf>
    <xf numFmtId="0" fontId="5" fillId="0" borderId="0" xfId="0" applyFont="1" applyFill="1" applyBorder="1"/>
    <xf numFmtId="0" fontId="2" fillId="0" borderId="1" xfId="1" applyFont="1" applyFill="1" applyBorder="1" applyAlignment="1" applyProtection="1">
      <alignment horizontal="center"/>
      <protection locked="0"/>
    </xf>
    <xf numFmtId="164" fontId="2" fillId="0" borderId="4" xfId="1" applyNumberFormat="1" applyFont="1" applyFill="1" applyBorder="1" applyAlignment="1" applyProtection="1">
      <alignment horizontal="center"/>
      <protection locked="0"/>
    </xf>
    <xf numFmtId="164" fontId="2" fillId="0" borderId="1" xfId="1" applyNumberFormat="1" applyFont="1" applyFill="1" applyBorder="1" applyAlignment="1" applyProtection="1">
      <alignment horizontal="center"/>
      <protection locked="0"/>
    </xf>
    <xf numFmtId="164" fontId="2" fillId="0" borderId="5" xfId="1" applyNumberFormat="1" applyFont="1" applyFill="1" applyBorder="1" applyAlignment="1" applyProtection="1">
      <alignment horizontal="center"/>
      <protection locked="0"/>
    </xf>
    <xf numFmtId="1" fontId="4" fillId="0" borderId="0" xfId="0" applyNumberFormat="1" applyFont="1" applyFill="1" applyBorder="1" applyAlignment="1">
      <alignment horizontal="center"/>
    </xf>
    <xf numFmtId="0" fontId="4" fillId="0" borderId="0" xfId="0" applyFont="1" applyFill="1" applyBorder="1"/>
    <xf numFmtId="1" fontId="4" fillId="0" borderId="4" xfId="0" applyNumberFormat="1" applyFont="1" applyFill="1" applyBorder="1" applyAlignment="1">
      <alignment horizontal="center"/>
    </xf>
    <xf numFmtId="1" fontId="4" fillId="0" borderId="5" xfId="0" applyNumberFormat="1" applyFont="1" applyFill="1" applyBorder="1" applyAlignment="1">
      <alignment horizontal="center"/>
    </xf>
    <xf numFmtId="164" fontId="2" fillId="0" borderId="4" xfId="0" applyNumberFormat="1" applyFont="1" applyFill="1" applyBorder="1" applyAlignment="1">
      <alignment horizontal="center"/>
    </xf>
    <xf numFmtId="164" fontId="2" fillId="0" borderId="5" xfId="0" applyNumberFormat="1" applyFont="1" applyFill="1" applyBorder="1" applyAlignment="1">
      <alignment horizontal="center"/>
    </xf>
    <xf numFmtId="2" fontId="2" fillId="0" borderId="4" xfId="0" applyNumberFormat="1" applyFont="1" applyFill="1" applyBorder="1" applyAlignment="1">
      <alignment horizontal="center"/>
    </xf>
    <xf numFmtId="2" fontId="2" fillId="0" borderId="5" xfId="0" applyNumberFormat="1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1" fontId="4" fillId="0" borderId="31" xfId="0" applyNumberFormat="1" applyFont="1" applyFill="1" applyBorder="1" applyAlignment="1">
      <alignment horizontal="center"/>
    </xf>
    <xf numFmtId="1" fontId="4" fillId="0" borderId="32" xfId="0" applyNumberFormat="1" applyFont="1" applyFill="1" applyBorder="1" applyAlignment="1">
      <alignment horizontal="center"/>
    </xf>
    <xf numFmtId="1" fontId="4" fillId="0" borderId="33" xfId="0" applyNumberFormat="1" applyFont="1" applyFill="1" applyBorder="1" applyAlignment="1">
      <alignment horizontal="center"/>
    </xf>
    <xf numFmtId="2" fontId="4" fillId="0" borderId="31" xfId="0" applyNumberFormat="1" applyFont="1" applyFill="1" applyBorder="1" applyAlignment="1">
      <alignment horizontal="center"/>
    </xf>
    <xf numFmtId="2" fontId="4" fillId="0" borderId="32" xfId="0" applyNumberFormat="1" applyFont="1" applyFill="1" applyBorder="1" applyAlignment="1">
      <alignment horizontal="center"/>
    </xf>
    <xf numFmtId="2" fontId="4" fillId="0" borderId="33" xfId="0" applyNumberFormat="1" applyFont="1" applyFill="1" applyBorder="1" applyAlignment="1">
      <alignment horizontal="center"/>
    </xf>
    <xf numFmtId="2" fontId="4" fillId="0" borderId="23" xfId="0" applyNumberFormat="1" applyFont="1" applyFill="1" applyBorder="1" applyAlignment="1">
      <alignment horizontal="center"/>
    </xf>
    <xf numFmtId="2" fontId="4" fillId="0" borderId="24" xfId="0" applyNumberFormat="1" applyFont="1" applyFill="1" applyBorder="1" applyAlignment="1">
      <alignment horizontal="center"/>
    </xf>
    <xf numFmtId="2" fontId="4" fillId="0" borderId="25" xfId="0" applyNumberFormat="1" applyFont="1" applyFill="1" applyBorder="1" applyAlignment="1">
      <alignment horizontal="center"/>
    </xf>
    <xf numFmtId="2" fontId="4" fillId="0" borderId="33" xfId="0" applyNumberFormat="1" applyFont="1" applyFill="1" applyBorder="1" applyAlignment="1">
      <alignment horizontal="center" wrapText="1"/>
    </xf>
    <xf numFmtId="1" fontId="4" fillId="0" borderId="23" xfId="0" applyNumberFormat="1" applyFont="1" applyFill="1" applyBorder="1" applyAlignment="1">
      <alignment horizontal="center"/>
    </xf>
    <xf numFmtId="1" fontId="4" fillId="0" borderId="24" xfId="0" applyNumberFormat="1" applyFont="1" applyFill="1" applyBorder="1" applyAlignment="1">
      <alignment horizontal="center"/>
    </xf>
    <xf numFmtId="1" fontId="4" fillId="0" borderId="25" xfId="0" applyNumberFormat="1" applyFont="1" applyFill="1" applyBorder="1" applyAlignment="1">
      <alignment horizontal="center"/>
    </xf>
    <xf numFmtId="0" fontId="2" fillId="0" borderId="5" xfId="1" applyFont="1" applyFill="1" applyBorder="1" applyAlignment="1" applyProtection="1">
      <alignment horizontal="center"/>
      <protection locked="0"/>
    </xf>
    <xf numFmtId="0" fontId="4" fillId="0" borderId="11" xfId="0" applyFont="1" applyFill="1" applyBorder="1" applyAlignment="1">
      <alignment horizontal="center"/>
    </xf>
    <xf numFmtId="1" fontId="4" fillId="0" borderId="33" xfId="0" applyNumberFormat="1" applyFont="1" applyFill="1" applyBorder="1" applyAlignment="1">
      <alignment horizontal="center" wrapText="1"/>
    </xf>
    <xf numFmtId="164" fontId="4" fillId="0" borderId="0" xfId="0" applyNumberFormat="1" applyFont="1" applyFill="1" applyBorder="1" applyAlignment="1"/>
    <xf numFmtId="164" fontId="3" fillId="0" borderId="0" xfId="0" applyNumberFormat="1" applyFont="1" applyFill="1" applyBorder="1" applyAlignment="1"/>
    <xf numFmtId="0" fontId="4" fillId="0" borderId="1" xfId="0" applyFont="1" applyFill="1" applyBorder="1" applyAlignment="1">
      <alignment horizontal="center"/>
    </xf>
    <xf numFmtId="0" fontId="2" fillId="0" borderId="43" xfId="0" applyFont="1" applyFill="1" applyBorder="1" applyAlignment="1" applyProtection="1">
      <alignment horizontal="center"/>
      <protection locked="0"/>
    </xf>
    <xf numFmtId="164" fontId="2" fillId="0" borderId="1" xfId="0" quotePrefix="1" applyNumberFormat="1" applyFont="1" applyFill="1" applyBorder="1" applyAlignment="1" applyProtection="1">
      <alignment horizontal="center"/>
      <protection locked="0"/>
    </xf>
    <xf numFmtId="0" fontId="4" fillId="0" borderId="23" xfId="0" applyFont="1" applyFill="1" applyBorder="1" applyAlignment="1">
      <alignment horizontal="center"/>
    </xf>
    <xf numFmtId="0" fontId="4" fillId="0" borderId="23" xfId="0" applyFont="1" applyFill="1" applyBorder="1" applyAlignment="1">
      <alignment horizontal="center"/>
    </xf>
    <xf numFmtId="0" fontId="3" fillId="0" borderId="25" xfId="0" applyFont="1" applyFill="1" applyBorder="1" applyAlignment="1">
      <alignment horizontal="center"/>
    </xf>
    <xf numFmtId="0" fontId="4" fillId="0" borderId="14" xfId="0" applyFont="1" applyFill="1" applyBorder="1" applyAlignment="1">
      <alignment horizontal="center"/>
    </xf>
    <xf numFmtId="0" fontId="4" fillId="0" borderId="14" xfId="0" applyFont="1" applyFill="1" applyBorder="1" applyAlignment="1" applyProtection="1">
      <alignment horizontal="center"/>
    </xf>
    <xf numFmtId="2" fontId="4" fillId="0" borderId="14" xfId="0" applyNumberFormat="1" applyFont="1" applyFill="1" applyBorder="1" applyAlignment="1" applyProtection="1">
      <alignment horizontal="center"/>
    </xf>
    <xf numFmtId="0" fontId="3" fillId="0" borderId="0" xfId="0" applyFont="1" applyFill="1"/>
    <xf numFmtId="0" fontId="4" fillId="0" borderId="24" xfId="0" applyFont="1" applyFill="1" applyBorder="1" applyAlignment="1">
      <alignment horizontal="center"/>
    </xf>
    <xf numFmtId="0" fontId="4" fillId="0" borderId="25" xfId="0" applyFont="1" applyFill="1" applyBorder="1" applyAlignment="1">
      <alignment horizontal="center"/>
    </xf>
    <xf numFmtId="0" fontId="4" fillId="0" borderId="23" xfId="0" applyFont="1" applyFill="1" applyBorder="1" applyAlignment="1" applyProtection="1">
      <alignment horizontal="center"/>
    </xf>
    <xf numFmtId="0" fontId="4" fillId="0" borderId="24" xfId="0" applyFont="1" applyFill="1" applyBorder="1" applyAlignment="1" applyProtection="1">
      <alignment horizontal="center"/>
    </xf>
    <xf numFmtId="2" fontId="4" fillId="0" borderId="24" xfId="0" applyNumberFormat="1" applyFont="1" applyFill="1" applyBorder="1" applyAlignment="1" applyProtection="1">
      <alignment horizontal="center"/>
    </xf>
    <xf numFmtId="0" fontId="4" fillId="0" borderId="25" xfId="0" applyFont="1" applyFill="1" applyBorder="1" applyAlignment="1" applyProtection="1">
      <alignment horizontal="center"/>
    </xf>
    <xf numFmtId="0" fontId="2" fillId="0" borderId="2" xfId="0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 applyProtection="1">
      <alignment horizontal="center"/>
      <protection locked="0"/>
    </xf>
    <xf numFmtId="0" fontId="2" fillId="0" borderId="5" xfId="0" applyFont="1" applyFill="1" applyBorder="1" applyAlignment="1" applyProtection="1">
      <alignment horizontal="center"/>
      <protection locked="0"/>
    </xf>
    <xf numFmtId="164" fontId="2" fillId="0" borderId="4" xfId="0" applyNumberFormat="1" applyFont="1" applyFill="1" applyBorder="1" applyAlignment="1" applyProtection="1">
      <alignment horizontal="center"/>
    </xf>
    <xf numFmtId="164" fontId="2" fillId="0" borderId="1" xfId="0" applyNumberFormat="1" applyFont="1" applyFill="1" applyBorder="1" applyAlignment="1" applyProtection="1">
      <alignment horizontal="center"/>
    </xf>
    <xf numFmtId="2" fontId="2" fillId="0" borderId="1" xfId="0" applyNumberFormat="1" applyFont="1" applyFill="1" applyBorder="1" applyAlignment="1" applyProtection="1">
      <alignment horizontal="center"/>
    </xf>
    <xf numFmtId="0" fontId="4" fillId="0" borderId="5" xfId="0" applyFont="1" applyFill="1" applyBorder="1" applyAlignment="1" applyProtection="1">
      <alignment horizontal="center"/>
    </xf>
    <xf numFmtId="0" fontId="5" fillId="0" borderId="0" xfId="0" applyFont="1" applyFill="1"/>
    <xf numFmtId="0" fontId="2" fillId="0" borderId="5" xfId="0" applyFont="1" applyFill="1" applyBorder="1" applyAlignment="1">
      <alignment horizontal="center"/>
    </xf>
    <xf numFmtId="0" fontId="4" fillId="0" borderId="1" xfId="0" applyFont="1" applyFill="1" applyBorder="1" applyAlignment="1" applyProtection="1">
      <alignment horizontal="center"/>
    </xf>
    <xf numFmtId="0" fontId="5" fillId="0" borderId="0" xfId="0" applyFont="1" applyFill="1" applyAlignment="1">
      <alignment horizontal="center"/>
    </xf>
    <xf numFmtId="0" fontId="5" fillId="0" borderId="0" xfId="0" applyFont="1" applyFill="1" applyProtection="1"/>
    <xf numFmtId="2" fontId="5" fillId="0" borderId="0" xfId="0" applyNumberFormat="1" applyFont="1" applyFill="1" applyProtection="1"/>
    <xf numFmtId="0" fontId="3" fillId="0" borderId="26" xfId="0" applyFont="1" applyFill="1" applyBorder="1" applyAlignment="1">
      <alignment horizontal="center" wrapText="1"/>
    </xf>
    <xf numFmtId="0" fontId="2" fillId="0" borderId="16" xfId="0" applyFont="1" applyFill="1" applyBorder="1" applyAlignment="1">
      <alignment wrapText="1"/>
    </xf>
    <xf numFmtId="0" fontId="2" fillId="0" borderId="17" xfId="0" applyFont="1" applyFill="1" applyBorder="1" applyAlignment="1">
      <alignment wrapText="1"/>
    </xf>
    <xf numFmtId="0" fontId="4" fillId="0" borderId="8" xfId="0" applyFont="1" applyFill="1" applyBorder="1" applyAlignment="1">
      <alignment horizontal="center" wrapText="1"/>
    </xf>
    <xf numFmtId="0" fontId="3" fillId="0" borderId="9" xfId="0" applyFont="1" applyFill="1" applyBorder="1" applyAlignment="1">
      <alignment horizontal="center" wrapText="1"/>
    </xf>
    <xf numFmtId="0" fontId="3" fillId="0" borderId="10" xfId="0" applyFont="1" applyFill="1" applyBorder="1" applyAlignment="1">
      <alignment horizontal="center" wrapText="1"/>
    </xf>
    <xf numFmtId="0" fontId="4" fillId="0" borderId="9" xfId="0" applyFont="1" applyFill="1" applyBorder="1" applyAlignment="1">
      <alignment horizontal="center" wrapText="1"/>
    </xf>
    <xf numFmtId="0" fontId="4" fillId="0" borderId="18" xfId="0" applyFont="1" applyFill="1" applyBorder="1" applyAlignment="1">
      <alignment horizontal="center" wrapText="1"/>
    </xf>
    <xf numFmtId="0" fontId="4" fillId="0" borderId="41" xfId="0" applyFont="1" applyFill="1" applyBorder="1" applyAlignment="1">
      <alignment horizontal="center" wrapText="1"/>
    </xf>
    <xf numFmtId="1" fontId="4" fillId="0" borderId="41" xfId="0" applyNumberFormat="1" applyFont="1" applyFill="1" applyBorder="1" applyAlignment="1">
      <alignment horizontal="center" wrapText="1"/>
    </xf>
    <xf numFmtId="2" fontId="4" fillId="0" borderId="18" xfId="0" applyNumberFormat="1" applyFont="1" applyFill="1" applyBorder="1" applyAlignment="1">
      <alignment horizontal="center" wrapText="1"/>
    </xf>
    <xf numFmtId="0" fontId="4" fillId="0" borderId="19" xfId="0" applyFont="1" applyFill="1" applyBorder="1" applyAlignment="1">
      <alignment horizontal="center" wrapText="1"/>
    </xf>
    <xf numFmtId="0" fontId="5" fillId="0" borderId="0" xfId="0" applyFont="1" applyFill="1" applyAlignment="1">
      <alignment wrapText="1"/>
    </xf>
    <xf numFmtId="0" fontId="3" fillId="0" borderId="31" xfId="0" applyFont="1" applyFill="1" applyBorder="1" applyAlignment="1">
      <alignment horizontal="center" wrapText="1"/>
    </xf>
    <xf numFmtId="0" fontId="4" fillId="0" borderId="12" xfId="0" applyFont="1" applyFill="1" applyBorder="1" applyAlignment="1">
      <alignment horizontal="center"/>
    </xf>
    <xf numFmtId="0" fontId="4" fillId="0" borderId="20" xfId="0" applyFont="1" applyFill="1" applyBorder="1" applyAlignment="1">
      <alignment horizontal="center"/>
    </xf>
    <xf numFmtId="1" fontId="4" fillId="0" borderId="11" xfId="0" applyNumberFormat="1" applyFont="1" applyFill="1" applyBorder="1" applyAlignment="1">
      <alignment horizontal="center"/>
    </xf>
    <xf numFmtId="0" fontId="4" fillId="0" borderId="12" xfId="0" applyFont="1" applyFill="1" applyBorder="1" applyAlignment="1">
      <alignment horizontal="center" wrapText="1"/>
    </xf>
    <xf numFmtId="0" fontId="4" fillId="0" borderId="42" xfId="0" applyFont="1" applyFill="1" applyBorder="1" applyAlignment="1">
      <alignment horizontal="center"/>
    </xf>
    <xf numFmtId="1" fontId="4" fillId="0" borderId="42" xfId="0" applyNumberFormat="1" applyFont="1" applyFill="1" applyBorder="1" applyAlignment="1">
      <alignment horizontal="center"/>
    </xf>
    <xf numFmtId="2" fontId="4" fillId="0" borderId="21" xfId="0" applyNumberFormat="1" applyFont="1" applyFill="1" applyBorder="1" applyAlignment="1">
      <alignment horizontal="center"/>
    </xf>
    <xf numFmtId="0" fontId="4" fillId="0" borderId="13" xfId="0" applyFont="1" applyFill="1" applyBorder="1" applyAlignment="1">
      <alignment horizontal="center" wrapText="1"/>
    </xf>
    <xf numFmtId="3" fontId="4" fillId="0" borderId="7" xfId="0" applyNumberFormat="1" applyFont="1" applyFill="1" applyBorder="1" applyAlignment="1">
      <alignment horizontal="center"/>
    </xf>
    <xf numFmtId="1" fontId="4" fillId="0" borderId="7" xfId="0" applyNumberFormat="1" applyFont="1" applyFill="1" applyBorder="1" applyAlignment="1">
      <alignment horizontal="center"/>
    </xf>
    <xf numFmtId="2" fontId="4" fillId="0" borderId="2" xfId="0" applyNumberFormat="1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5" fillId="0" borderId="0" xfId="0" applyFont="1" applyFill="1" applyAlignment="1"/>
    <xf numFmtId="0" fontId="4" fillId="0" borderId="0" xfId="0" applyFont="1" applyFill="1" applyAlignment="1">
      <alignment horizontal="center"/>
    </xf>
    <xf numFmtId="0" fontId="2" fillId="0" borderId="0" xfId="0" applyFont="1" applyFill="1" applyAlignment="1"/>
    <xf numFmtId="1" fontId="4" fillId="0" borderId="0" xfId="0" applyNumberFormat="1" applyFont="1" applyFill="1" applyAlignment="1"/>
    <xf numFmtId="0" fontId="4" fillId="0" borderId="0" xfId="0" applyFont="1" applyFill="1" applyAlignment="1"/>
    <xf numFmtId="0" fontId="3" fillId="0" borderId="0" xfId="0" applyFont="1" applyFill="1" applyAlignment="1"/>
    <xf numFmtId="2" fontId="5" fillId="0" borderId="0" xfId="0" applyNumberFormat="1" applyFont="1" applyFill="1" applyAlignment="1"/>
    <xf numFmtId="0" fontId="2" fillId="0" borderId="0" xfId="0" applyFont="1" applyFill="1" applyAlignment="1">
      <alignment horizontal="center"/>
    </xf>
    <xf numFmtId="1" fontId="4" fillId="0" borderId="0" xfId="0" applyNumberFormat="1" applyFont="1" applyFill="1" applyAlignment="1">
      <alignment horizontal="center"/>
    </xf>
    <xf numFmtId="2" fontId="4" fillId="0" borderId="0" xfId="0" applyNumberFormat="1" applyFont="1" applyFill="1" applyAlignment="1">
      <alignment horizontal="center"/>
    </xf>
    <xf numFmtId="0" fontId="8" fillId="0" borderId="0" xfId="0" applyFont="1" applyFill="1" applyAlignment="1">
      <alignment horizontal="center"/>
    </xf>
    <xf numFmtId="1" fontId="9" fillId="0" borderId="0" xfId="0" applyNumberFormat="1" applyFont="1" applyFill="1" applyAlignment="1"/>
    <xf numFmtId="164" fontId="3" fillId="0" borderId="36" xfId="0" applyNumberFormat="1" applyFont="1" applyFill="1" applyBorder="1" applyAlignment="1">
      <alignment horizontal="center"/>
    </xf>
    <xf numFmtId="164" fontId="3" fillId="0" borderId="0" xfId="0" applyNumberFormat="1" applyFont="1" applyFill="1"/>
    <xf numFmtId="164" fontId="3" fillId="0" borderId="0" xfId="0" applyNumberFormat="1" applyFont="1" applyFill="1" applyAlignment="1"/>
    <xf numFmtId="0" fontId="4" fillId="0" borderId="26" xfId="0" applyFont="1" applyFill="1" applyBorder="1" applyAlignment="1" applyProtection="1">
      <alignment horizontal="center"/>
      <protection locked="0"/>
    </xf>
    <xf numFmtId="0" fontId="4" fillId="0" borderId="27" xfId="0" applyFont="1" applyFill="1" applyBorder="1" applyAlignment="1" applyProtection="1">
      <alignment horizontal="center"/>
      <protection locked="0"/>
    </xf>
    <xf numFmtId="0" fontId="4" fillId="0" borderId="27" xfId="0" applyFont="1" applyFill="1" applyBorder="1" applyAlignment="1">
      <alignment horizontal="center"/>
    </xf>
    <xf numFmtId="0" fontId="4" fillId="0" borderId="28" xfId="0" applyFont="1" applyFill="1" applyBorder="1" applyAlignment="1">
      <alignment horizontal="center"/>
    </xf>
    <xf numFmtId="164" fontId="4" fillId="0" borderId="26" xfId="0" applyNumberFormat="1" applyFont="1" applyFill="1" applyBorder="1" applyAlignment="1">
      <alignment horizontal="center"/>
    </xf>
    <xf numFmtId="164" fontId="4" fillId="0" borderId="27" xfId="0" applyNumberFormat="1" applyFont="1" applyFill="1" applyBorder="1" applyAlignment="1">
      <alignment horizontal="center"/>
    </xf>
    <xf numFmtId="164" fontId="4" fillId="0" borderId="29" xfId="0" applyNumberFormat="1" applyFont="1" applyFill="1" applyBorder="1" applyAlignment="1">
      <alignment horizontal="center"/>
    </xf>
    <xf numFmtId="164" fontId="4" fillId="0" borderId="26" xfId="0" applyNumberFormat="1" applyFont="1" applyFill="1" applyBorder="1" applyAlignment="1">
      <alignment horizontal="center" vertical="center"/>
    </xf>
    <xf numFmtId="164" fontId="4" fillId="0" borderId="27" xfId="0" applyNumberFormat="1" applyFont="1" applyFill="1" applyBorder="1" applyAlignment="1">
      <alignment horizontal="center" vertical="center"/>
    </xf>
    <xf numFmtId="164" fontId="4" fillId="0" borderId="29" xfId="0" applyNumberFormat="1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/>
    </xf>
    <xf numFmtId="0" fontId="4" fillId="0" borderId="25" xfId="0" applyFont="1" applyFill="1" applyBorder="1" applyAlignment="1">
      <alignment horizontal="center"/>
    </xf>
    <xf numFmtId="0" fontId="4" fillId="0" borderId="23" xfId="0" applyFont="1" applyFill="1" applyBorder="1" applyAlignment="1" applyProtection="1">
      <alignment horizontal="center"/>
      <protection locked="0"/>
    </xf>
    <xf numFmtId="0" fontId="4" fillId="0" borderId="30" xfId="0" applyFont="1" applyFill="1" applyBorder="1" applyAlignment="1" applyProtection="1">
      <alignment horizontal="center"/>
      <protection locked="0"/>
    </xf>
    <xf numFmtId="164" fontId="4" fillId="0" borderId="23" xfId="0" applyNumberFormat="1" applyFont="1" applyFill="1" applyBorder="1" applyAlignment="1">
      <alignment horizontal="center" wrapText="1"/>
    </xf>
    <xf numFmtId="164" fontId="4" fillId="0" borderId="24" xfId="0" applyNumberFormat="1" applyFont="1" applyFill="1" applyBorder="1" applyAlignment="1">
      <alignment horizontal="center" wrapText="1"/>
    </xf>
    <xf numFmtId="164" fontId="4" fillId="0" borderId="25" xfId="0" applyNumberFormat="1" applyFont="1" applyFill="1" applyBorder="1" applyAlignment="1">
      <alignment horizontal="center" wrapText="1"/>
    </xf>
    <xf numFmtId="0" fontId="2" fillId="0" borderId="3" xfId="0" applyFont="1" applyFill="1" applyBorder="1" applyAlignment="1" applyProtection="1">
      <alignment horizontal="center"/>
      <protection locked="0"/>
    </xf>
    <xf numFmtId="2" fontId="2" fillId="0" borderId="1" xfId="0" applyNumberFormat="1" applyFont="1" applyFill="1" applyBorder="1" applyAlignment="1">
      <alignment horizontal="center"/>
    </xf>
    <xf numFmtId="1" fontId="4" fillId="0" borderId="1" xfId="0" applyNumberFormat="1" applyFont="1" applyFill="1" applyBorder="1" applyAlignment="1">
      <alignment horizontal="center"/>
    </xf>
    <xf numFmtId="0" fontId="2" fillId="0" borderId="3" xfId="1" applyFont="1" applyFill="1" applyBorder="1" applyAlignment="1" applyProtection="1">
      <alignment horizontal="center"/>
      <protection locked="0"/>
    </xf>
    <xf numFmtId="0" fontId="2" fillId="0" borderId="4" xfId="0" applyFont="1" applyFill="1" applyBorder="1" applyAlignment="1">
      <alignment horizontal="center"/>
    </xf>
    <xf numFmtId="1" fontId="3" fillId="0" borderId="0" xfId="0" applyNumberFormat="1" applyFont="1" applyFill="1"/>
    <xf numFmtId="1" fontId="3" fillId="0" borderId="0" xfId="0" applyNumberFormat="1" applyFont="1" applyFill="1" applyAlignment="1">
      <alignment horizontal="center"/>
    </xf>
    <xf numFmtId="164" fontId="3" fillId="0" borderId="0" xfId="0" applyNumberFormat="1" applyFont="1" applyFill="1" applyAlignment="1">
      <alignment horizontal="left"/>
    </xf>
    <xf numFmtId="0" fontId="4" fillId="0" borderId="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4" xfId="1" applyFont="1" applyFill="1" applyBorder="1" applyAlignment="1" applyProtection="1">
      <alignment horizontal="center"/>
      <protection locked="0"/>
    </xf>
    <xf numFmtId="0" fontId="4" fillId="0" borderId="1" xfId="1" applyFont="1" applyFill="1" applyBorder="1" applyAlignment="1" applyProtection="1">
      <alignment horizontal="center"/>
      <protection locked="0"/>
    </xf>
    <xf numFmtId="0" fontId="4" fillId="0" borderId="1" xfId="16" applyFont="1" applyFill="1" applyBorder="1" applyAlignment="1">
      <alignment horizontal="center" vertical="center"/>
    </xf>
    <xf numFmtId="0" fontId="4" fillId="0" borderId="4" xfId="0" applyFont="1" applyFill="1" applyBorder="1" applyAlignment="1" applyProtection="1">
      <alignment horizontal="center"/>
      <protection locked="0"/>
    </xf>
    <xf numFmtId="0" fontId="2" fillId="0" borderId="4" xfId="1" applyFont="1" applyFill="1" applyBorder="1" applyAlignment="1" applyProtection="1">
      <alignment horizontal="center"/>
      <protection locked="0"/>
    </xf>
    <xf numFmtId="0" fontId="2" fillId="0" borderId="4" xfId="0" applyFont="1" applyFill="1" applyBorder="1" applyAlignment="1" applyProtection="1">
      <alignment horizontal="center"/>
      <protection locked="0"/>
    </xf>
    <xf numFmtId="0" fontId="4" fillId="0" borderId="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4" xfId="3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4" xfId="4" applyFont="1" applyFill="1" applyBorder="1" applyAlignment="1">
      <alignment horizontal="center" vertical="center" wrapText="1"/>
    </xf>
    <xf numFmtId="0" fontId="2" fillId="0" borderId="4" xfId="4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4" fillId="0" borderId="4" xfId="9" applyFont="1" applyFill="1" applyBorder="1" applyAlignment="1">
      <alignment horizontal="center" vertical="center" wrapText="1"/>
    </xf>
    <xf numFmtId="0" fontId="4" fillId="0" borderId="1" xfId="9" applyFont="1" applyFill="1" applyBorder="1" applyAlignment="1">
      <alignment horizontal="center" vertical="center" wrapText="1"/>
    </xf>
    <xf numFmtId="16" fontId="5" fillId="0" borderId="1" xfId="0" applyNumberFormat="1" applyFont="1" applyFill="1" applyBorder="1" applyAlignment="1"/>
    <xf numFmtId="165" fontId="5" fillId="0" borderId="1" xfId="0" applyNumberFormat="1" applyFont="1" applyFill="1" applyBorder="1" applyAlignment="1"/>
    <xf numFmtId="1" fontId="4" fillId="0" borderId="26" xfId="0" applyNumberFormat="1" applyFont="1" applyFill="1" applyBorder="1" applyAlignment="1">
      <alignment horizontal="center"/>
    </xf>
    <xf numFmtId="1" fontId="4" fillId="0" borderId="27" xfId="0" applyNumberFormat="1" applyFont="1" applyFill="1" applyBorder="1" applyAlignment="1">
      <alignment horizontal="center"/>
    </xf>
    <xf numFmtId="0" fontId="4" fillId="0" borderId="27" xfId="0" applyNumberFormat="1" applyFont="1" applyFill="1" applyBorder="1" applyAlignment="1" applyProtection="1">
      <alignment horizontal="center"/>
    </xf>
    <xf numFmtId="164" fontId="4" fillId="0" borderId="28" xfId="0" applyNumberFormat="1" applyFont="1" applyFill="1" applyBorder="1" applyAlignment="1" applyProtection="1">
      <alignment horizontal="center"/>
    </xf>
    <xf numFmtId="1" fontId="4" fillId="0" borderId="28" xfId="0" applyNumberFormat="1" applyFont="1" applyFill="1" applyBorder="1" applyAlignment="1" applyProtection="1">
      <alignment horizontal="center"/>
    </xf>
    <xf numFmtId="164" fontId="4" fillId="0" borderId="34" xfId="0" applyNumberFormat="1" applyFont="1" applyFill="1" applyBorder="1" applyAlignment="1">
      <alignment horizontal="center" vertical="center"/>
    </xf>
    <xf numFmtId="164" fontId="4" fillId="0" borderId="35" xfId="0" applyNumberFormat="1" applyFont="1" applyFill="1" applyBorder="1" applyAlignment="1">
      <alignment horizontal="center" vertical="center"/>
    </xf>
    <xf numFmtId="164" fontId="4" fillId="0" borderId="36" xfId="0" applyNumberFormat="1" applyFont="1" applyFill="1" applyBorder="1" applyAlignment="1">
      <alignment horizontal="center" vertical="center"/>
    </xf>
    <xf numFmtId="164" fontId="4" fillId="0" borderId="34" xfId="0" applyNumberFormat="1" applyFont="1" applyFill="1" applyBorder="1" applyAlignment="1">
      <alignment horizontal="center"/>
    </xf>
    <xf numFmtId="164" fontId="4" fillId="0" borderId="23" xfId="0" applyNumberFormat="1" applyFont="1" applyFill="1" applyBorder="1" applyAlignment="1">
      <alignment horizontal="center"/>
    </xf>
    <xf numFmtId="164" fontId="4" fillId="0" borderId="38" xfId="0" applyNumberFormat="1" applyFont="1" applyFill="1" applyBorder="1" applyAlignment="1">
      <alignment horizontal="center"/>
    </xf>
    <xf numFmtId="2" fontId="3" fillId="0" borderId="24" xfId="0" applyNumberFormat="1" applyFont="1" applyFill="1" applyBorder="1" applyAlignment="1">
      <alignment horizontal="center" vertical="center" wrapText="1"/>
    </xf>
    <xf numFmtId="0" fontId="4" fillId="0" borderId="24" xfId="0" applyNumberFormat="1" applyFont="1" applyFill="1" applyBorder="1" applyAlignment="1" applyProtection="1">
      <alignment horizontal="center"/>
    </xf>
    <xf numFmtId="164" fontId="4" fillId="0" borderId="30" xfId="0" applyNumberFormat="1" applyFont="1" applyFill="1" applyBorder="1" applyAlignment="1" applyProtection="1">
      <alignment horizontal="center"/>
    </xf>
    <xf numFmtId="1" fontId="4" fillId="0" borderId="25" xfId="0" applyNumberFormat="1" applyFont="1" applyFill="1" applyBorder="1" applyAlignment="1" applyProtection="1">
      <alignment horizontal="center"/>
    </xf>
    <xf numFmtId="164" fontId="4" fillId="0" borderId="31" xfId="0" applyNumberFormat="1" applyFont="1" applyFill="1" applyBorder="1" applyAlignment="1">
      <alignment horizontal="center" wrapText="1"/>
    </xf>
    <xf numFmtId="164" fontId="4" fillId="0" borderId="32" xfId="0" applyNumberFormat="1" applyFont="1" applyFill="1" applyBorder="1" applyAlignment="1">
      <alignment horizontal="center" wrapText="1"/>
    </xf>
    <xf numFmtId="164" fontId="4" fillId="0" borderId="39" xfId="0" applyNumberFormat="1" applyFont="1" applyFill="1" applyBorder="1" applyAlignment="1">
      <alignment horizontal="center" wrapText="1"/>
    </xf>
    <xf numFmtId="164" fontId="4" fillId="0" borderId="31" xfId="0" applyNumberFormat="1" applyFont="1" applyFill="1" applyBorder="1" applyAlignment="1">
      <alignment horizontal="center"/>
    </xf>
    <xf numFmtId="164" fontId="4" fillId="0" borderId="39" xfId="0" applyNumberFormat="1" applyFont="1" applyFill="1" applyBorder="1" applyAlignment="1">
      <alignment horizontal="center"/>
    </xf>
    <xf numFmtId="164" fontId="4" fillId="0" borderId="37" xfId="0" applyNumberFormat="1" applyFont="1" applyFill="1" applyBorder="1" applyAlignment="1">
      <alignment horizontal="center" wrapText="1"/>
    </xf>
    <xf numFmtId="2" fontId="4" fillId="0" borderId="32" xfId="0" applyNumberFormat="1" applyFont="1" applyFill="1" applyBorder="1" applyAlignment="1">
      <alignment horizontal="center" wrapText="1"/>
    </xf>
    <xf numFmtId="1" fontId="4" fillId="0" borderId="32" xfId="0" applyNumberFormat="1" applyFont="1" applyFill="1" applyBorder="1" applyAlignment="1">
      <alignment horizontal="center" wrapText="1"/>
    </xf>
    <xf numFmtId="1" fontId="2" fillId="0" borderId="4" xfId="0" applyNumberFormat="1" applyFont="1" applyFill="1" applyBorder="1" applyAlignment="1" applyProtection="1">
      <alignment horizontal="center"/>
      <protection locked="0"/>
    </xf>
    <xf numFmtId="1" fontId="2" fillId="0" borderId="1" xfId="0" applyNumberFormat="1" applyFont="1" applyFill="1" applyBorder="1" applyAlignment="1" applyProtection="1">
      <alignment horizontal="center"/>
      <protection locked="0"/>
    </xf>
    <xf numFmtId="0" fontId="4" fillId="0" borderId="1" xfId="0" applyNumberFormat="1" applyFont="1" applyFill="1" applyBorder="1" applyAlignment="1" applyProtection="1">
      <alignment horizontal="center"/>
    </xf>
    <xf numFmtId="1" fontId="2" fillId="0" borderId="5" xfId="0" applyNumberFormat="1" applyFont="1" applyFill="1" applyBorder="1" applyAlignment="1" applyProtection="1">
      <alignment horizontal="center"/>
    </xf>
    <xf numFmtId="164" fontId="2" fillId="0" borderId="6" xfId="0" applyNumberFormat="1" applyFont="1" applyFill="1" applyBorder="1" applyAlignment="1" applyProtection="1">
      <alignment horizontal="center"/>
      <protection locked="0"/>
    </xf>
    <xf numFmtId="164" fontId="2" fillId="0" borderId="3" xfId="0" applyNumberFormat="1" applyFont="1" applyFill="1" applyBorder="1" applyAlignment="1" applyProtection="1">
      <alignment horizontal="center"/>
      <protection locked="0"/>
    </xf>
    <xf numFmtId="164" fontId="2" fillId="0" borderId="4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164" fontId="2" fillId="0" borderId="0" xfId="0" applyNumberFormat="1" applyFont="1" applyFill="1" applyBorder="1"/>
    <xf numFmtId="164" fontId="5" fillId="0" borderId="0" xfId="0" applyNumberFormat="1" applyFont="1" applyFill="1" applyBorder="1"/>
    <xf numFmtId="164" fontId="5" fillId="0" borderId="0" xfId="0" applyNumberFormat="1" applyFont="1" applyFill="1"/>
    <xf numFmtId="1" fontId="2" fillId="0" borderId="4" xfId="1" applyNumberFormat="1" applyFont="1" applyFill="1" applyBorder="1" applyAlignment="1" applyProtection="1">
      <alignment horizontal="center"/>
      <protection locked="0"/>
    </xf>
    <xf numFmtId="1" fontId="2" fillId="0" borderId="1" xfId="1" applyNumberFormat="1" applyFont="1" applyFill="1" applyBorder="1" applyAlignment="1" applyProtection="1">
      <alignment horizontal="center"/>
      <protection locked="0"/>
    </xf>
    <xf numFmtId="164" fontId="2" fillId="0" borderId="6" xfId="1" applyNumberFormat="1" applyFont="1" applyFill="1" applyBorder="1" applyAlignment="1" applyProtection="1">
      <alignment horizontal="center"/>
      <protection locked="0"/>
    </xf>
    <xf numFmtId="164" fontId="2" fillId="0" borderId="3" xfId="1" applyNumberFormat="1" applyFont="1" applyFill="1" applyBorder="1" applyAlignment="1" applyProtection="1">
      <alignment horizontal="center"/>
      <protection locked="0"/>
    </xf>
    <xf numFmtId="0" fontId="2" fillId="0" borderId="1" xfId="0" applyNumberFormat="1" applyFont="1" applyFill="1" applyBorder="1" applyAlignment="1" applyProtection="1">
      <alignment horizontal="center"/>
    </xf>
    <xf numFmtId="1" fontId="5" fillId="0" borderId="0" xfId="0" applyNumberFormat="1" applyFont="1" applyFill="1"/>
    <xf numFmtId="0" fontId="5" fillId="0" borderId="0" xfId="0" applyNumberFormat="1" applyFont="1" applyFill="1" applyProtection="1"/>
    <xf numFmtId="164" fontId="5" fillId="0" borderId="0" xfId="0" applyNumberFormat="1" applyFont="1" applyFill="1" applyProtection="1"/>
    <xf numFmtId="1" fontId="5" fillId="0" borderId="0" xfId="0" applyNumberFormat="1" applyFont="1" applyFill="1" applyProtection="1"/>
    <xf numFmtId="2" fontId="5" fillId="0" borderId="0" xfId="0" applyNumberFormat="1" applyFont="1" applyFill="1"/>
    <xf numFmtId="164" fontId="5" fillId="0" borderId="0" xfId="0" applyNumberFormat="1" applyFont="1" applyFill="1" applyAlignment="1">
      <alignment horizontal="center"/>
    </xf>
    <xf numFmtId="2" fontId="5" fillId="0" borderId="0" xfId="0" applyNumberFormat="1" applyFont="1" applyFill="1" applyAlignment="1">
      <alignment horizontal="center"/>
    </xf>
    <xf numFmtId="1" fontId="5" fillId="0" borderId="0" xfId="0" applyNumberFormat="1" applyFont="1" applyFill="1" applyAlignment="1">
      <alignment horizontal="center"/>
    </xf>
    <xf numFmtId="2" fontId="4" fillId="0" borderId="31" xfId="0" applyNumberFormat="1" applyFont="1" applyFill="1" applyBorder="1" applyAlignment="1">
      <alignment horizontal="center" wrapText="1"/>
    </xf>
    <xf numFmtId="1" fontId="4" fillId="0" borderId="37" xfId="0" applyNumberFormat="1" applyFont="1" applyFill="1" applyBorder="1" applyAlignment="1">
      <alignment horizontal="center" wrapText="1"/>
    </xf>
    <xf numFmtId="1" fontId="2" fillId="0" borderId="0" xfId="0" applyNumberFormat="1" applyFont="1" applyFill="1" applyBorder="1" applyAlignment="1">
      <alignment horizontal="center" wrapText="1"/>
    </xf>
    <xf numFmtId="164" fontId="2" fillId="0" borderId="0" xfId="0" applyNumberFormat="1" applyFont="1" applyFill="1" applyBorder="1" applyAlignment="1">
      <alignment horizontal="center" wrapText="1"/>
    </xf>
    <xf numFmtId="164" fontId="4" fillId="0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Fill="1" applyProtection="1">
      <protection locked="0"/>
    </xf>
    <xf numFmtId="0" fontId="4" fillId="0" borderId="26" xfId="0" applyFont="1" applyFill="1" applyBorder="1" applyAlignment="1">
      <alignment horizontal="center"/>
    </xf>
    <xf numFmtId="0" fontId="4" fillId="0" borderId="27" xfId="0" applyFont="1" applyFill="1" applyBorder="1" applyAlignment="1"/>
    <xf numFmtId="0" fontId="4" fillId="0" borderId="28" xfId="0" applyFont="1" applyFill="1" applyBorder="1" applyAlignment="1"/>
    <xf numFmtId="164" fontId="3" fillId="0" borderId="35" xfId="0" applyNumberFormat="1" applyFont="1" applyFill="1" applyBorder="1" applyAlignment="1">
      <alignment horizontal="center"/>
    </xf>
    <xf numFmtId="2" fontId="4" fillId="0" borderId="34" xfId="0" applyNumberFormat="1" applyFont="1" applyFill="1" applyBorder="1" applyAlignment="1">
      <alignment horizontal="center" wrapText="1"/>
    </xf>
    <xf numFmtId="0" fontId="3" fillId="0" borderId="35" xfId="0" applyFont="1" applyFill="1" applyBorder="1" applyAlignment="1">
      <alignment horizontal="center"/>
    </xf>
    <xf numFmtId="0" fontId="3" fillId="0" borderId="36" xfId="0" applyFont="1" applyFill="1" applyBorder="1" applyAlignment="1">
      <alignment horizontal="center"/>
    </xf>
    <xf numFmtId="0" fontId="4" fillId="0" borderId="15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19" xfId="0" applyFont="1" applyFill="1" applyBorder="1" applyAlignment="1">
      <alignment horizontal="center"/>
    </xf>
    <xf numFmtId="1" fontId="4" fillId="0" borderId="38" xfId="0" applyNumberFormat="1" applyFont="1" applyFill="1" applyBorder="1" applyAlignment="1">
      <alignment horizontal="center"/>
    </xf>
    <xf numFmtId="1" fontId="4" fillId="0" borderId="30" xfId="0" applyNumberFormat="1" applyFont="1" applyFill="1" applyBorder="1" applyAlignment="1">
      <alignment horizontal="center"/>
    </xf>
    <xf numFmtId="0" fontId="4" fillId="0" borderId="30" xfId="0" applyFont="1" applyFill="1" applyBorder="1" applyAlignment="1">
      <alignment horizontal="center"/>
    </xf>
    <xf numFmtId="164" fontId="4" fillId="0" borderId="32" xfId="0" applyNumberFormat="1" applyFont="1" applyFill="1" applyBorder="1" applyAlignment="1">
      <alignment horizontal="center"/>
    </xf>
    <xf numFmtId="164" fontId="4" fillId="0" borderId="33" xfId="0" applyNumberFormat="1" applyFont="1" applyFill="1" applyBorder="1" applyAlignment="1">
      <alignment horizontal="center" wrapText="1"/>
    </xf>
    <xf numFmtId="2" fontId="4" fillId="0" borderId="37" xfId="0" applyNumberFormat="1" applyFont="1" applyFill="1" applyBorder="1" applyAlignment="1">
      <alignment horizontal="center"/>
    </xf>
    <xf numFmtId="2" fontId="10" fillId="0" borderId="32" xfId="0" applyNumberFormat="1" applyFont="1" applyFill="1" applyBorder="1" applyAlignment="1">
      <alignment horizontal="center"/>
    </xf>
    <xf numFmtId="0" fontId="4" fillId="0" borderId="32" xfId="0" applyFont="1" applyFill="1" applyBorder="1" applyAlignment="1">
      <alignment horizontal="center"/>
    </xf>
    <xf numFmtId="0" fontId="4" fillId="0" borderId="33" xfId="0" applyFont="1" applyFill="1" applyBorder="1" applyAlignment="1">
      <alignment horizontal="center"/>
    </xf>
    <xf numFmtId="164" fontId="4" fillId="0" borderId="33" xfId="0" applyNumberFormat="1" applyFont="1" applyFill="1" applyBorder="1" applyAlignment="1">
      <alignment horizontal="center"/>
    </xf>
    <xf numFmtId="0" fontId="4" fillId="0" borderId="13" xfId="0" applyFont="1" applyFill="1" applyBorder="1" applyAlignment="1">
      <alignment horizontal="center"/>
    </xf>
    <xf numFmtId="1" fontId="4" fillId="0" borderId="39" xfId="0" applyNumberFormat="1" applyFont="1" applyFill="1" applyBorder="1" applyAlignment="1">
      <alignment horizontal="center"/>
    </xf>
    <xf numFmtId="0" fontId="4" fillId="0" borderId="4" xfId="0" applyFont="1" applyFill="1" applyBorder="1" applyAlignment="1" applyProtection="1">
      <alignment horizontal="center"/>
    </xf>
    <xf numFmtId="0" fontId="2" fillId="0" borderId="5" xfId="0" applyFont="1" applyFill="1" applyBorder="1" applyAlignment="1" applyProtection="1">
      <alignment horizontal="center"/>
    </xf>
    <xf numFmtId="164" fontId="2" fillId="0" borderId="2" xfId="0" applyNumberFormat="1" applyFont="1" applyFill="1" applyBorder="1" applyAlignment="1">
      <alignment horizontal="center"/>
    </xf>
    <xf numFmtId="1" fontId="4" fillId="0" borderId="3" xfId="0" applyNumberFormat="1" applyFont="1" applyFill="1" applyBorder="1" applyAlignment="1">
      <alignment horizontal="center"/>
    </xf>
    <xf numFmtId="164" fontId="2" fillId="0" borderId="22" xfId="0" applyNumberFormat="1" applyFont="1" applyFill="1" applyBorder="1" applyAlignment="1" applyProtection="1">
      <alignment horizontal="center"/>
      <protection locked="0"/>
    </xf>
    <xf numFmtId="164" fontId="2" fillId="0" borderId="14" xfId="0" applyNumberFormat="1" applyFont="1" applyFill="1" applyBorder="1" applyAlignment="1" applyProtection="1">
      <alignment horizontal="center"/>
      <protection locked="0"/>
    </xf>
    <xf numFmtId="164" fontId="2" fillId="0" borderId="40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 applyProtection="1">
      <alignment horizontal="center"/>
    </xf>
    <xf numFmtId="0" fontId="2" fillId="0" borderId="4" xfId="0" applyFont="1" applyFill="1" applyBorder="1" applyAlignment="1" applyProtection="1">
      <alignment horizontal="center"/>
    </xf>
    <xf numFmtId="164" fontId="2" fillId="0" borderId="2" xfId="0" applyNumberFormat="1" applyFont="1" applyFill="1" applyBorder="1" applyAlignment="1" applyProtection="1">
      <alignment horizontal="center"/>
      <protection locked="0"/>
    </xf>
    <xf numFmtId="164" fontId="2" fillId="0" borderId="44" xfId="0" applyNumberFormat="1" applyFont="1" applyFill="1" applyBorder="1" applyAlignment="1">
      <alignment horizontal="center"/>
    </xf>
    <xf numFmtId="0" fontId="2" fillId="0" borderId="0" xfId="0" applyFont="1" applyFill="1"/>
    <xf numFmtId="164" fontId="4" fillId="0" borderId="0" xfId="0" applyNumberFormat="1" applyFont="1" applyFill="1"/>
    <xf numFmtId="0" fontId="4" fillId="0" borderId="0" xfId="0" applyFont="1" applyFill="1" applyAlignment="1">
      <alignment horizontal="left"/>
    </xf>
    <xf numFmtId="164" fontId="2" fillId="0" borderId="0" xfId="0" applyNumberFormat="1" applyFont="1" applyFill="1"/>
    <xf numFmtId="164" fontId="2" fillId="0" borderId="0" xfId="0" applyNumberFormat="1" applyFont="1" applyFill="1" applyAlignment="1">
      <alignment horizontal="center"/>
    </xf>
    <xf numFmtId="164" fontId="4" fillId="0" borderId="0" xfId="0" applyNumberFormat="1" applyFont="1" applyFill="1" applyAlignment="1">
      <alignment horizontal="center"/>
    </xf>
    <xf numFmtId="2" fontId="2" fillId="0" borderId="0" xfId="0" applyNumberFormat="1" applyFont="1" applyFill="1" applyAlignment="1">
      <alignment horizontal="center"/>
    </xf>
    <xf numFmtId="2" fontId="11" fillId="0" borderId="0" xfId="0" applyNumberFormat="1" applyFont="1" applyFill="1" applyAlignment="1">
      <alignment horizontal="center"/>
    </xf>
    <xf numFmtId="0" fontId="9" fillId="0" borderId="0" xfId="0" applyFont="1" applyFill="1" applyAlignment="1">
      <alignment horizontal="center"/>
    </xf>
    <xf numFmtId="164" fontId="8" fillId="0" borderId="0" xfId="0" applyNumberFormat="1" applyFont="1" applyFill="1"/>
  </cellXfs>
  <cellStyles count="17">
    <cellStyle name="Normal" xfId="0" builtinId="0"/>
    <cellStyle name="Normal 10 2" xfId="8"/>
    <cellStyle name="Normal 2" xfId="1"/>
    <cellStyle name="Normal 3" xfId="2"/>
    <cellStyle name="Normal 3 2" xfId="3"/>
    <cellStyle name="Normal 71" xfId="9"/>
    <cellStyle name="Normal 74" xfId="15"/>
    <cellStyle name="Normal 75" xfId="5"/>
    <cellStyle name="Normal 76" xfId="16"/>
    <cellStyle name="Normal 77" xfId="13"/>
    <cellStyle name="Normal 78" xfId="4"/>
    <cellStyle name="Normal 81" xfId="6"/>
    <cellStyle name="Normal 82" xfId="10"/>
    <cellStyle name="Standard 3 3" xfId="14"/>
    <cellStyle name="쉼표 [0] 2 4" xfId="12"/>
    <cellStyle name="표준 10" xfId="7"/>
    <cellStyle name="표준_Sheet1" xfId="11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0000FF"/>
      <color rgb="FF800080"/>
      <color rgb="FF990099"/>
      <color rgb="FFB3B1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7"/>
  <sheetViews>
    <sheetView workbookViewId="0">
      <selection activeCell="K1" sqref="K1:K1048576"/>
    </sheetView>
  </sheetViews>
  <sheetFormatPr defaultColWidth="9.140625" defaultRowHeight="13.15" customHeight="1"/>
  <cols>
    <col min="1" max="1" width="13.5703125" style="75" customWidth="1"/>
    <col min="2" max="2" width="43.85546875" style="75" customWidth="1"/>
    <col min="3" max="3" width="4.5703125" style="72" bestFit="1" customWidth="1"/>
    <col min="4" max="4" width="4.42578125" style="72" bestFit="1" customWidth="1"/>
    <col min="5" max="5" width="18" style="72" bestFit="1" customWidth="1"/>
    <col min="6" max="6" width="13.140625" style="72" bestFit="1" customWidth="1"/>
    <col min="7" max="7" width="7.7109375" style="76" customWidth="1"/>
    <col min="8" max="8" width="7.42578125" style="76" bestFit="1" customWidth="1"/>
    <col min="9" max="9" width="7.7109375" style="77" bestFit="1" customWidth="1"/>
    <col min="10" max="10" width="7.140625" style="76" bestFit="1" customWidth="1"/>
    <col min="11" max="16384" width="9.140625" style="72"/>
  </cols>
  <sheetData>
    <row r="1" spans="1:10" s="58" customFormat="1" ht="13.15" customHeight="1" thickBot="1">
      <c r="A1" s="55"/>
      <c r="B1" s="55"/>
      <c r="C1" s="55"/>
      <c r="D1" s="55"/>
      <c r="E1" s="55"/>
      <c r="F1" s="55"/>
      <c r="G1" s="56"/>
      <c r="H1" s="56"/>
      <c r="I1" s="57"/>
      <c r="J1" s="56" t="s">
        <v>18</v>
      </c>
    </row>
    <row r="2" spans="1:10" s="58" customFormat="1" ht="13.15" customHeight="1" thickBot="1">
      <c r="A2" s="52" t="s">
        <v>19</v>
      </c>
      <c r="B2" s="59" t="s">
        <v>20</v>
      </c>
      <c r="C2" s="59" t="s">
        <v>21</v>
      </c>
      <c r="D2" s="59" t="s">
        <v>22</v>
      </c>
      <c r="E2" s="59" t="s">
        <v>70</v>
      </c>
      <c r="F2" s="60" t="s">
        <v>71</v>
      </c>
      <c r="G2" s="61" t="s">
        <v>48</v>
      </c>
      <c r="H2" s="62" t="s">
        <v>8</v>
      </c>
      <c r="I2" s="63" t="s">
        <v>68</v>
      </c>
      <c r="J2" s="64" t="s">
        <v>45</v>
      </c>
    </row>
    <row r="3" spans="1:10" ht="13.15" customHeight="1">
      <c r="A3" s="144" t="s">
        <v>87</v>
      </c>
      <c r="B3" s="145" t="s">
        <v>95</v>
      </c>
      <c r="C3" s="65">
        <v>2019</v>
      </c>
      <c r="D3" s="66">
        <v>1.24</v>
      </c>
      <c r="E3" s="66" t="s">
        <v>196</v>
      </c>
      <c r="F3" s="67" t="s">
        <v>86</v>
      </c>
      <c r="G3" s="68">
        <f t="shared" ref="G3:G28" si="0">IF(F3="Y",((1/(1+EXP(2.6968+(1.1686*LN(D3-0.9)))))),((1/(1+EXP(2.8891+(1.1686*(LN(D3-0.9))))))))</f>
        <v>0.1640492476036079</v>
      </c>
      <c r="H3" s="69">
        <f t="shared" ref="H3:H28" si="1">ROUND(G3,3)</f>
        <v>0.16400000000000001</v>
      </c>
      <c r="I3" s="70">
        <f t="shared" ref="I3:I28" si="2">ROUND(H3/0.15,2)</f>
        <v>1.0900000000000001</v>
      </c>
      <c r="J3" s="71">
        <f t="shared" ref="J3:J28" si="3">IF(I3&lt;0.673,5,IF(I3&lt;1.33,4,IF(I3&lt;2,3,IF(I3&lt;2.67,2,1))))</f>
        <v>4</v>
      </c>
    </row>
    <row r="4" spans="1:10" ht="13.15" customHeight="1">
      <c r="A4" s="144" t="s">
        <v>87</v>
      </c>
      <c r="B4" s="145" t="s">
        <v>101</v>
      </c>
      <c r="C4" s="65">
        <v>2019</v>
      </c>
      <c r="D4" s="18">
        <v>1.27</v>
      </c>
      <c r="E4" s="18" t="s">
        <v>196</v>
      </c>
      <c r="F4" s="44" t="s">
        <v>86</v>
      </c>
      <c r="G4" s="68">
        <f t="shared" si="0"/>
        <v>0.15094392869398887</v>
      </c>
      <c r="H4" s="69">
        <f t="shared" si="1"/>
        <v>0.151</v>
      </c>
      <c r="I4" s="70">
        <f t="shared" si="2"/>
        <v>1.01</v>
      </c>
      <c r="J4" s="71">
        <f t="shared" si="3"/>
        <v>4</v>
      </c>
    </row>
    <row r="5" spans="1:10" ht="13.15" customHeight="1">
      <c r="A5" s="146" t="s">
        <v>91</v>
      </c>
      <c r="B5" s="147" t="s">
        <v>243</v>
      </c>
      <c r="C5" s="65">
        <v>2019</v>
      </c>
      <c r="D5" s="66">
        <v>1.5</v>
      </c>
      <c r="E5" s="66" t="s">
        <v>196</v>
      </c>
      <c r="F5" s="67" t="s">
        <v>86</v>
      </c>
      <c r="G5" s="68">
        <f t="shared" si="0"/>
        <v>9.1775253375741772E-2</v>
      </c>
      <c r="H5" s="69">
        <f t="shared" si="1"/>
        <v>9.1999999999999998E-2</v>
      </c>
      <c r="I5" s="70">
        <f t="shared" si="2"/>
        <v>0.61</v>
      </c>
      <c r="J5" s="71">
        <f t="shared" si="3"/>
        <v>5</v>
      </c>
    </row>
    <row r="6" spans="1:10" ht="13.15" customHeight="1">
      <c r="A6" s="146" t="s">
        <v>91</v>
      </c>
      <c r="B6" s="145" t="s">
        <v>226</v>
      </c>
      <c r="C6" s="65">
        <v>2019</v>
      </c>
      <c r="D6" s="66">
        <v>1.25</v>
      </c>
      <c r="E6" s="66" t="s">
        <v>196</v>
      </c>
      <c r="F6" s="67" t="s">
        <v>86</v>
      </c>
      <c r="G6" s="68">
        <f t="shared" si="0"/>
        <v>0.15945645755950677</v>
      </c>
      <c r="H6" s="69">
        <f t="shared" si="1"/>
        <v>0.159</v>
      </c>
      <c r="I6" s="70">
        <f t="shared" si="2"/>
        <v>1.06</v>
      </c>
      <c r="J6" s="71">
        <f t="shared" si="3"/>
        <v>4</v>
      </c>
    </row>
    <row r="7" spans="1:10" ht="13.15" customHeight="1">
      <c r="A7" s="144" t="s">
        <v>92</v>
      </c>
      <c r="B7" s="148" t="s">
        <v>98</v>
      </c>
      <c r="C7" s="65">
        <v>2019</v>
      </c>
      <c r="D7" s="66">
        <v>1.22</v>
      </c>
      <c r="E7" s="66" t="s">
        <v>196</v>
      </c>
      <c r="F7" s="67" t="s">
        <v>86</v>
      </c>
      <c r="G7" s="68">
        <f t="shared" si="0"/>
        <v>0.17399746725853527</v>
      </c>
      <c r="H7" s="69">
        <f t="shared" si="1"/>
        <v>0.17399999999999999</v>
      </c>
      <c r="I7" s="70">
        <f t="shared" si="2"/>
        <v>1.1599999999999999</v>
      </c>
      <c r="J7" s="71">
        <f t="shared" si="3"/>
        <v>4</v>
      </c>
    </row>
    <row r="8" spans="1:10" ht="13.15" customHeight="1">
      <c r="A8" s="144" t="s">
        <v>92</v>
      </c>
      <c r="B8" s="148" t="s">
        <v>97</v>
      </c>
      <c r="C8" s="65">
        <v>2019</v>
      </c>
      <c r="D8" s="66">
        <v>1.23</v>
      </c>
      <c r="E8" s="66" t="s">
        <v>196</v>
      </c>
      <c r="F8" s="67" t="s">
        <v>86</v>
      </c>
      <c r="G8" s="68">
        <f t="shared" si="0"/>
        <v>0.16888967495700072</v>
      </c>
      <c r="H8" s="69">
        <f t="shared" si="1"/>
        <v>0.16900000000000001</v>
      </c>
      <c r="I8" s="70">
        <f t="shared" si="2"/>
        <v>1.1299999999999999</v>
      </c>
      <c r="J8" s="71">
        <f t="shared" si="3"/>
        <v>4</v>
      </c>
    </row>
    <row r="9" spans="1:10" ht="13.15" customHeight="1">
      <c r="A9" s="144" t="s">
        <v>92</v>
      </c>
      <c r="B9" s="148" t="s">
        <v>96</v>
      </c>
      <c r="C9" s="65">
        <v>2019</v>
      </c>
      <c r="D9" s="18">
        <v>1.25</v>
      </c>
      <c r="E9" s="18" t="s">
        <v>196</v>
      </c>
      <c r="F9" s="44" t="s">
        <v>86</v>
      </c>
      <c r="G9" s="68">
        <f t="shared" si="0"/>
        <v>0.15945645755950677</v>
      </c>
      <c r="H9" s="69">
        <f t="shared" si="1"/>
        <v>0.159</v>
      </c>
      <c r="I9" s="70">
        <f t="shared" si="2"/>
        <v>1.06</v>
      </c>
      <c r="J9" s="71">
        <f t="shared" si="3"/>
        <v>4</v>
      </c>
    </row>
    <row r="10" spans="1:10" ht="13.15" customHeight="1">
      <c r="A10" s="144" t="s">
        <v>93</v>
      </c>
      <c r="B10" s="148" t="s">
        <v>99</v>
      </c>
      <c r="C10" s="65">
        <v>2019</v>
      </c>
      <c r="D10" s="18">
        <v>1.23</v>
      </c>
      <c r="E10" s="10" t="s">
        <v>196</v>
      </c>
      <c r="F10" s="73" t="s">
        <v>86</v>
      </c>
      <c r="G10" s="68">
        <f t="shared" si="0"/>
        <v>0.16888967495700072</v>
      </c>
      <c r="H10" s="69">
        <f t="shared" si="1"/>
        <v>0.16900000000000001</v>
      </c>
      <c r="I10" s="70">
        <f t="shared" si="2"/>
        <v>1.1299999999999999</v>
      </c>
      <c r="J10" s="71">
        <f t="shared" si="3"/>
        <v>4</v>
      </c>
    </row>
    <row r="11" spans="1:10" ht="13.15" customHeight="1">
      <c r="A11" s="144" t="s">
        <v>93</v>
      </c>
      <c r="B11" s="148" t="s">
        <v>100</v>
      </c>
      <c r="C11" s="65">
        <v>2019</v>
      </c>
      <c r="D11" s="18">
        <v>1.26</v>
      </c>
      <c r="E11" s="10" t="s">
        <v>196</v>
      </c>
      <c r="F11" s="73" t="s">
        <v>86</v>
      </c>
      <c r="G11" s="68">
        <f t="shared" si="0"/>
        <v>0.15509342889208913</v>
      </c>
      <c r="H11" s="69">
        <f t="shared" si="1"/>
        <v>0.155</v>
      </c>
      <c r="I11" s="70">
        <f t="shared" si="2"/>
        <v>1.03</v>
      </c>
      <c r="J11" s="71">
        <f t="shared" si="3"/>
        <v>4</v>
      </c>
    </row>
    <row r="12" spans="1:10" ht="13.15" customHeight="1">
      <c r="A12" s="149" t="s">
        <v>94</v>
      </c>
      <c r="B12" s="9" t="s">
        <v>102</v>
      </c>
      <c r="C12" s="65">
        <v>2019</v>
      </c>
      <c r="D12" s="18">
        <v>1.26</v>
      </c>
      <c r="E12" s="18" t="s">
        <v>196</v>
      </c>
      <c r="F12" s="44" t="s">
        <v>86</v>
      </c>
      <c r="G12" s="68">
        <f t="shared" si="0"/>
        <v>0.15509342889208913</v>
      </c>
      <c r="H12" s="69">
        <f t="shared" si="1"/>
        <v>0.155</v>
      </c>
      <c r="I12" s="70">
        <f t="shared" si="2"/>
        <v>1.03</v>
      </c>
      <c r="J12" s="71">
        <f t="shared" si="3"/>
        <v>4</v>
      </c>
    </row>
    <row r="13" spans="1:10" ht="13.15" customHeight="1">
      <c r="A13" s="149" t="s">
        <v>94</v>
      </c>
      <c r="B13" s="9" t="s">
        <v>103</v>
      </c>
      <c r="C13" s="65">
        <v>2019</v>
      </c>
      <c r="D13" s="18">
        <v>1.28</v>
      </c>
      <c r="E13" s="18" t="s">
        <v>196</v>
      </c>
      <c r="F13" s="44" t="s">
        <v>86</v>
      </c>
      <c r="G13" s="68">
        <f t="shared" si="0"/>
        <v>0.14699318560666366</v>
      </c>
      <c r="H13" s="69">
        <f t="shared" si="1"/>
        <v>0.14699999999999999</v>
      </c>
      <c r="I13" s="70">
        <f t="shared" si="2"/>
        <v>0.98</v>
      </c>
      <c r="J13" s="71">
        <f t="shared" si="3"/>
        <v>4</v>
      </c>
    </row>
    <row r="14" spans="1:10" ht="13.15" customHeight="1">
      <c r="A14" s="146" t="s">
        <v>94</v>
      </c>
      <c r="B14" s="147" t="s">
        <v>245</v>
      </c>
      <c r="C14" s="65">
        <v>2019</v>
      </c>
      <c r="D14" s="18">
        <v>1.42</v>
      </c>
      <c r="E14" s="66" t="s">
        <v>86</v>
      </c>
      <c r="F14" s="66" t="s">
        <v>86</v>
      </c>
      <c r="G14" s="68">
        <f t="shared" si="0"/>
        <v>0.10669807295458973</v>
      </c>
      <c r="H14" s="69">
        <f t="shared" si="1"/>
        <v>0.107</v>
      </c>
      <c r="I14" s="70">
        <f t="shared" si="2"/>
        <v>0.71</v>
      </c>
      <c r="J14" s="71">
        <f t="shared" si="3"/>
        <v>4</v>
      </c>
    </row>
    <row r="15" spans="1:10" ht="13.15" customHeight="1">
      <c r="A15" s="150" t="s">
        <v>94</v>
      </c>
      <c r="B15" s="18" t="s">
        <v>246</v>
      </c>
      <c r="C15" s="65">
        <v>2019</v>
      </c>
      <c r="D15" s="18">
        <v>1.42</v>
      </c>
      <c r="E15" s="66" t="s">
        <v>86</v>
      </c>
      <c r="F15" s="66" t="s">
        <v>86</v>
      </c>
      <c r="G15" s="68">
        <f t="shared" si="0"/>
        <v>0.10669807295458973</v>
      </c>
      <c r="H15" s="69">
        <f t="shared" si="1"/>
        <v>0.107</v>
      </c>
      <c r="I15" s="70">
        <f t="shared" si="2"/>
        <v>0.71</v>
      </c>
      <c r="J15" s="71">
        <f t="shared" si="3"/>
        <v>4</v>
      </c>
    </row>
    <row r="16" spans="1:10" ht="13.15" customHeight="1">
      <c r="A16" s="149" t="s">
        <v>94</v>
      </c>
      <c r="B16" s="9" t="s">
        <v>104</v>
      </c>
      <c r="C16" s="65">
        <v>2019</v>
      </c>
      <c r="D16" s="18">
        <v>1.19</v>
      </c>
      <c r="E16" s="18" t="s">
        <v>196</v>
      </c>
      <c r="F16" s="44" t="s">
        <v>86</v>
      </c>
      <c r="G16" s="68">
        <f t="shared" si="0"/>
        <v>0.19115541116675627</v>
      </c>
      <c r="H16" s="69">
        <f t="shared" si="1"/>
        <v>0.191</v>
      </c>
      <c r="I16" s="70">
        <f t="shared" si="2"/>
        <v>1.27</v>
      </c>
      <c r="J16" s="71">
        <f t="shared" si="3"/>
        <v>4</v>
      </c>
    </row>
    <row r="17" spans="1:10" ht="13.15" customHeight="1">
      <c r="A17" s="149" t="s">
        <v>94</v>
      </c>
      <c r="B17" s="9" t="s">
        <v>105</v>
      </c>
      <c r="C17" s="65">
        <v>2019</v>
      </c>
      <c r="D17" s="18">
        <v>1.18</v>
      </c>
      <c r="E17" s="18" t="s">
        <v>196</v>
      </c>
      <c r="F17" s="44" t="s">
        <v>86</v>
      </c>
      <c r="G17" s="68">
        <f t="shared" si="0"/>
        <v>0.19757624015247355</v>
      </c>
      <c r="H17" s="69">
        <f t="shared" si="1"/>
        <v>0.19800000000000001</v>
      </c>
      <c r="I17" s="70">
        <f t="shared" si="2"/>
        <v>1.32</v>
      </c>
      <c r="J17" s="71">
        <f t="shared" si="3"/>
        <v>4</v>
      </c>
    </row>
    <row r="18" spans="1:10" ht="13.15" customHeight="1">
      <c r="A18" s="151" t="s">
        <v>106</v>
      </c>
      <c r="B18" s="66" t="s">
        <v>107</v>
      </c>
      <c r="C18" s="65">
        <v>2019</v>
      </c>
      <c r="D18" s="18">
        <v>1.19</v>
      </c>
      <c r="E18" s="18" t="s">
        <v>196</v>
      </c>
      <c r="F18" s="44" t="s">
        <v>86</v>
      </c>
      <c r="G18" s="68">
        <f t="shared" si="0"/>
        <v>0.19115541116675627</v>
      </c>
      <c r="H18" s="69">
        <f t="shared" si="1"/>
        <v>0.191</v>
      </c>
      <c r="I18" s="70">
        <f t="shared" si="2"/>
        <v>1.27</v>
      </c>
      <c r="J18" s="71">
        <f t="shared" si="3"/>
        <v>4</v>
      </c>
    </row>
    <row r="19" spans="1:10" ht="13.15" customHeight="1">
      <c r="A19" s="151" t="s">
        <v>106</v>
      </c>
      <c r="B19" s="66" t="s">
        <v>108</v>
      </c>
      <c r="C19" s="65">
        <v>2019</v>
      </c>
      <c r="D19" s="18">
        <v>1.18</v>
      </c>
      <c r="E19" s="18" t="s">
        <v>196</v>
      </c>
      <c r="F19" s="44" t="s">
        <v>86</v>
      </c>
      <c r="G19" s="68">
        <f t="shared" si="0"/>
        <v>0.19757624015247355</v>
      </c>
      <c r="H19" s="69">
        <f t="shared" si="1"/>
        <v>0.19800000000000001</v>
      </c>
      <c r="I19" s="70">
        <f t="shared" si="2"/>
        <v>1.32</v>
      </c>
      <c r="J19" s="71">
        <f t="shared" si="3"/>
        <v>4</v>
      </c>
    </row>
    <row r="20" spans="1:10" ht="13.15" customHeight="1">
      <c r="A20" s="149" t="s">
        <v>94</v>
      </c>
      <c r="B20" s="9" t="s">
        <v>109</v>
      </c>
      <c r="C20" s="65">
        <v>2019</v>
      </c>
      <c r="D20" s="18">
        <v>1.19</v>
      </c>
      <c r="E20" s="18" t="s">
        <v>196</v>
      </c>
      <c r="F20" s="44" t="s">
        <v>86</v>
      </c>
      <c r="G20" s="68">
        <f t="shared" si="0"/>
        <v>0.19115541116675627</v>
      </c>
      <c r="H20" s="69">
        <f t="shared" si="1"/>
        <v>0.191</v>
      </c>
      <c r="I20" s="70">
        <f t="shared" si="2"/>
        <v>1.27</v>
      </c>
      <c r="J20" s="71">
        <f t="shared" si="3"/>
        <v>4</v>
      </c>
    </row>
    <row r="21" spans="1:10" ht="13.15" customHeight="1">
      <c r="A21" s="149" t="s">
        <v>94</v>
      </c>
      <c r="B21" s="9" t="s">
        <v>110</v>
      </c>
      <c r="C21" s="65">
        <v>2019</v>
      </c>
      <c r="D21" s="18">
        <v>1.18</v>
      </c>
      <c r="E21" s="18" t="s">
        <v>196</v>
      </c>
      <c r="F21" s="44" t="s">
        <v>86</v>
      </c>
      <c r="G21" s="68">
        <f t="shared" si="0"/>
        <v>0.19757624015247355</v>
      </c>
      <c r="H21" s="69">
        <f t="shared" si="1"/>
        <v>0.19800000000000001</v>
      </c>
      <c r="I21" s="70">
        <f t="shared" si="2"/>
        <v>1.32</v>
      </c>
      <c r="J21" s="71">
        <f t="shared" si="3"/>
        <v>4</v>
      </c>
    </row>
    <row r="22" spans="1:10" ht="13.15" customHeight="1">
      <c r="A22" s="151" t="s">
        <v>106</v>
      </c>
      <c r="B22" s="66" t="s">
        <v>111</v>
      </c>
      <c r="C22" s="65">
        <v>2019</v>
      </c>
      <c r="D22" s="66">
        <v>1.19</v>
      </c>
      <c r="E22" s="66" t="s">
        <v>196</v>
      </c>
      <c r="F22" s="67" t="s">
        <v>86</v>
      </c>
      <c r="G22" s="68">
        <f t="shared" si="0"/>
        <v>0.19115541116675627</v>
      </c>
      <c r="H22" s="69">
        <f t="shared" si="1"/>
        <v>0.191</v>
      </c>
      <c r="I22" s="70">
        <f t="shared" si="2"/>
        <v>1.27</v>
      </c>
      <c r="J22" s="71">
        <f t="shared" si="3"/>
        <v>4</v>
      </c>
    </row>
    <row r="23" spans="1:10" ht="13.15" customHeight="1">
      <c r="A23" s="151" t="s">
        <v>106</v>
      </c>
      <c r="B23" s="66" t="s">
        <v>112</v>
      </c>
      <c r="C23" s="65">
        <v>2019</v>
      </c>
      <c r="D23" s="66">
        <v>1.18</v>
      </c>
      <c r="E23" s="66" t="s">
        <v>196</v>
      </c>
      <c r="F23" s="67" t="s">
        <v>86</v>
      </c>
      <c r="G23" s="68">
        <f t="shared" si="0"/>
        <v>0.19757624015247355</v>
      </c>
      <c r="H23" s="69">
        <f t="shared" si="1"/>
        <v>0.19800000000000001</v>
      </c>
      <c r="I23" s="70">
        <f t="shared" si="2"/>
        <v>1.32</v>
      </c>
      <c r="J23" s="71">
        <f t="shared" si="3"/>
        <v>4</v>
      </c>
    </row>
    <row r="24" spans="1:10" ht="13.15" customHeight="1">
      <c r="A24" s="151" t="s">
        <v>94</v>
      </c>
      <c r="B24" s="66" t="s">
        <v>216</v>
      </c>
      <c r="C24" s="65">
        <v>2019</v>
      </c>
      <c r="D24" s="66">
        <v>1.19</v>
      </c>
      <c r="E24" s="66" t="s">
        <v>196</v>
      </c>
      <c r="F24" s="67" t="s">
        <v>86</v>
      </c>
      <c r="G24" s="68">
        <f t="shared" si="0"/>
        <v>0.19115541116675627</v>
      </c>
      <c r="H24" s="69">
        <f t="shared" si="1"/>
        <v>0.191</v>
      </c>
      <c r="I24" s="70">
        <f t="shared" si="2"/>
        <v>1.27</v>
      </c>
      <c r="J24" s="71">
        <f t="shared" si="3"/>
        <v>4</v>
      </c>
    </row>
    <row r="25" spans="1:10" ht="13.15" customHeight="1">
      <c r="A25" s="151" t="s">
        <v>94</v>
      </c>
      <c r="B25" s="66" t="s">
        <v>217</v>
      </c>
      <c r="C25" s="65">
        <v>2019</v>
      </c>
      <c r="D25" s="66">
        <v>1.18</v>
      </c>
      <c r="E25" s="66" t="s">
        <v>196</v>
      </c>
      <c r="F25" s="67" t="s">
        <v>86</v>
      </c>
      <c r="G25" s="68">
        <f t="shared" si="0"/>
        <v>0.19757624015247355</v>
      </c>
      <c r="H25" s="69">
        <f t="shared" si="1"/>
        <v>0.19800000000000001</v>
      </c>
      <c r="I25" s="70">
        <f t="shared" si="2"/>
        <v>1.32</v>
      </c>
      <c r="J25" s="71">
        <f t="shared" si="3"/>
        <v>4</v>
      </c>
    </row>
    <row r="26" spans="1:10" ht="13.15" customHeight="1">
      <c r="A26" s="151" t="s">
        <v>106</v>
      </c>
      <c r="B26" s="66" t="s">
        <v>218</v>
      </c>
      <c r="C26" s="65">
        <v>2019</v>
      </c>
      <c r="D26" s="66">
        <v>1.19</v>
      </c>
      <c r="E26" s="66" t="s">
        <v>196</v>
      </c>
      <c r="F26" s="67" t="s">
        <v>86</v>
      </c>
      <c r="G26" s="68">
        <f t="shared" si="0"/>
        <v>0.19115541116675627</v>
      </c>
      <c r="H26" s="69">
        <f t="shared" si="1"/>
        <v>0.191</v>
      </c>
      <c r="I26" s="70">
        <f t="shared" si="2"/>
        <v>1.27</v>
      </c>
      <c r="J26" s="71">
        <f t="shared" si="3"/>
        <v>4</v>
      </c>
    </row>
    <row r="27" spans="1:10" ht="13.15" customHeight="1">
      <c r="A27" s="151" t="s">
        <v>106</v>
      </c>
      <c r="B27" s="66" t="s">
        <v>219</v>
      </c>
      <c r="C27" s="65">
        <v>2019</v>
      </c>
      <c r="D27" s="66">
        <v>1.18</v>
      </c>
      <c r="E27" s="66" t="s">
        <v>196</v>
      </c>
      <c r="F27" s="67" t="s">
        <v>86</v>
      </c>
      <c r="G27" s="68">
        <f t="shared" si="0"/>
        <v>0.19757624015247355</v>
      </c>
      <c r="H27" s="69">
        <f t="shared" si="1"/>
        <v>0.19800000000000001</v>
      </c>
      <c r="I27" s="70">
        <f t="shared" si="2"/>
        <v>1.32</v>
      </c>
      <c r="J27" s="71">
        <f t="shared" si="3"/>
        <v>4</v>
      </c>
    </row>
    <row r="28" spans="1:10" ht="13.15" customHeight="1">
      <c r="A28" s="149" t="s">
        <v>94</v>
      </c>
      <c r="B28" s="9" t="s">
        <v>121</v>
      </c>
      <c r="C28" s="65">
        <v>2019</v>
      </c>
      <c r="D28" s="66">
        <v>1.21</v>
      </c>
      <c r="E28" s="66" t="s">
        <v>196</v>
      </c>
      <c r="F28" s="66" t="s">
        <v>86</v>
      </c>
      <c r="G28" s="68">
        <f t="shared" si="0"/>
        <v>0.17939444452697093</v>
      </c>
      <c r="H28" s="69">
        <f t="shared" si="1"/>
        <v>0.17899999999999999</v>
      </c>
      <c r="I28" s="70">
        <f t="shared" si="2"/>
        <v>1.19</v>
      </c>
      <c r="J28" s="71">
        <f t="shared" si="3"/>
        <v>4</v>
      </c>
    </row>
    <row r="29" spans="1:10" ht="13.15" customHeight="1">
      <c r="A29" s="149" t="s">
        <v>94</v>
      </c>
      <c r="B29" s="9" t="s">
        <v>122</v>
      </c>
      <c r="C29" s="65">
        <v>2019</v>
      </c>
      <c r="D29" s="66">
        <v>1.22</v>
      </c>
      <c r="E29" s="66" t="s">
        <v>196</v>
      </c>
      <c r="F29" s="66" t="s">
        <v>86</v>
      </c>
      <c r="G29" s="68">
        <f t="shared" ref="G29:G88" si="4">IF(F29="Y",((1/(1+EXP(2.6968+(1.1686*LN(D29-0.9)))))),((1/(1+EXP(2.8891+(1.1686*(LN(D29-0.9))))))))</f>
        <v>0.17399746725853527</v>
      </c>
      <c r="H29" s="69">
        <f t="shared" ref="H29:H88" si="5">ROUND(G29,3)</f>
        <v>0.17399999999999999</v>
      </c>
      <c r="I29" s="70">
        <f t="shared" ref="I29:I88" si="6">ROUND(H29/0.15,2)</f>
        <v>1.1599999999999999</v>
      </c>
      <c r="J29" s="71">
        <f t="shared" ref="J29:J88" si="7">IF(I29&lt;0.673,5,IF(I29&lt;1.33,4,IF(I29&lt;2,3,IF(I29&lt;2.67,2,1))))</f>
        <v>4</v>
      </c>
    </row>
    <row r="30" spans="1:10" ht="13.15" customHeight="1">
      <c r="A30" s="151" t="s">
        <v>106</v>
      </c>
      <c r="B30" s="66" t="s">
        <v>123</v>
      </c>
      <c r="C30" s="65">
        <v>2019</v>
      </c>
      <c r="D30" s="66">
        <v>1.21</v>
      </c>
      <c r="E30" s="66" t="s">
        <v>196</v>
      </c>
      <c r="F30" s="66" t="s">
        <v>86</v>
      </c>
      <c r="G30" s="68">
        <f t="shared" si="4"/>
        <v>0.17939444452697093</v>
      </c>
      <c r="H30" s="69">
        <f t="shared" si="5"/>
        <v>0.17899999999999999</v>
      </c>
      <c r="I30" s="70">
        <f t="shared" si="6"/>
        <v>1.19</v>
      </c>
      <c r="J30" s="71">
        <f t="shared" si="7"/>
        <v>4</v>
      </c>
    </row>
    <row r="31" spans="1:10" ht="13.15" customHeight="1">
      <c r="A31" s="151" t="s">
        <v>106</v>
      </c>
      <c r="B31" s="66" t="s">
        <v>124</v>
      </c>
      <c r="C31" s="65">
        <v>2019</v>
      </c>
      <c r="D31" s="66">
        <v>1.22</v>
      </c>
      <c r="E31" s="66" t="s">
        <v>196</v>
      </c>
      <c r="F31" s="66" t="s">
        <v>86</v>
      </c>
      <c r="G31" s="68">
        <f t="shared" si="4"/>
        <v>0.17399746725853527</v>
      </c>
      <c r="H31" s="69">
        <f t="shared" si="5"/>
        <v>0.17399999999999999</v>
      </c>
      <c r="I31" s="70">
        <f t="shared" si="6"/>
        <v>1.1599999999999999</v>
      </c>
      <c r="J31" s="71">
        <f t="shared" si="7"/>
        <v>4</v>
      </c>
    </row>
    <row r="32" spans="1:10" ht="13.15" customHeight="1">
      <c r="A32" s="149" t="s">
        <v>94</v>
      </c>
      <c r="B32" s="9" t="s">
        <v>113</v>
      </c>
      <c r="C32" s="65">
        <v>2019</v>
      </c>
      <c r="D32" s="66">
        <v>1.17</v>
      </c>
      <c r="E32" s="66" t="s">
        <v>196</v>
      </c>
      <c r="F32" s="66" t="s">
        <v>86</v>
      </c>
      <c r="G32" s="68">
        <f t="shared" si="4"/>
        <v>0.20440074909401917</v>
      </c>
      <c r="H32" s="69">
        <f t="shared" si="5"/>
        <v>0.20399999999999999</v>
      </c>
      <c r="I32" s="70">
        <f t="shared" si="6"/>
        <v>1.36</v>
      </c>
      <c r="J32" s="71">
        <f t="shared" si="7"/>
        <v>3</v>
      </c>
    </row>
    <row r="33" spans="1:10" ht="13.15" customHeight="1">
      <c r="A33" s="149" t="s">
        <v>94</v>
      </c>
      <c r="B33" s="9" t="s">
        <v>114</v>
      </c>
      <c r="C33" s="65">
        <v>2019</v>
      </c>
      <c r="D33" s="66">
        <v>1.17</v>
      </c>
      <c r="E33" s="66" t="s">
        <v>196</v>
      </c>
      <c r="F33" s="66" t="s">
        <v>86</v>
      </c>
      <c r="G33" s="68">
        <f t="shared" ref="G33:G34" si="8">IF(F33="Y",((1/(1+EXP(2.6968+(1.1686*LN(D33-0.9)))))),((1/(1+EXP(2.8891+(1.1686*(LN(D33-0.9))))))))</f>
        <v>0.20440074909401917</v>
      </c>
      <c r="H33" s="69">
        <f t="shared" ref="H33:H34" si="9">ROUND(G33,3)</f>
        <v>0.20399999999999999</v>
      </c>
      <c r="I33" s="70">
        <f t="shared" ref="I33:I34" si="10">ROUND(H33/0.15,2)</f>
        <v>1.36</v>
      </c>
      <c r="J33" s="71">
        <f t="shared" ref="J33:J34" si="11">IF(I33&lt;0.673,5,IF(I33&lt;1.33,4,IF(I33&lt;2,3,IF(I33&lt;2.67,2,1))))</f>
        <v>3</v>
      </c>
    </row>
    <row r="34" spans="1:10" ht="13.15" customHeight="1">
      <c r="A34" s="151" t="s">
        <v>106</v>
      </c>
      <c r="B34" s="66" t="s">
        <v>115</v>
      </c>
      <c r="C34" s="65">
        <v>2019</v>
      </c>
      <c r="D34" s="66">
        <v>1.17</v>
      </c>
      <c r="E34" s="66" t="s">
        <v>196</v>
      </c>
      <c r="F34" s="66" t="s">
        <v>86</v>
      </c>
      <c r="G34" s="68">
        <f t="shared" si="8"/>
        <v>0.20440074909401917</v>
      </c>
      <c r="H34" s="69">
        <f t="shared" si="9"/>
        <v>0.20399999999999999</v>
      </c>
      <c r="I34" s="70">
        <f t="shared" si="10"/>
        <v>1.36</v>
      </c>
      <c r="J34" s="71">
        <f t="shared" si="11"/>
        <v>3</v>
      </c>
    </row>
    <row r="35" spans="1:10" ht="13.15" customHeight="1">
      <c r="A35" s="151" t="s">
        <v>106</v>
      </c>
      <c r="B35" s="66" t="s">
        <v>116</v>
      </c>
      <c r="C35" s="65">
        <v>2019</v>
      </c>
      <c r="D35" s="66">
        <v>1.17</v>
      </c>
      <c r="E35" s="66" t="s">
        <v>196</v>
      </c>
      <c r="F35" s="66" t="s">
        <v>86</v>
      </c>
      <c r="G35" s="68">
        <f t="shared" si="4"/>
        <v>0.20440074909401917</v>
      </c>
      <c r="H35" s="69">
        <f t="shared" si="5"/>
        <v>0.20399999999999999</v>
      </c>
      <c r="I35" s="70">
        <f t="shared" si="6"/>
        <v>1.36</v>
      </c>
      <c r="J35" s="71">
        <f t="shared" si="7"/>
        <v>3</v>
      </c>
    </row>
    <row r="36" spans="1:10" ht="13.15" customHeight="1">
      <c r="A36" s="149" t="s">
        <v>94</v>
      </c>
      <c r="B36" s="9" t="s">
        <v>117</v>
      </c>
      <c r="C36" s="65">
        <v>2019</v>
      </c>
      <c r="D36" s="66">
        <v>1.17</v>
      </c>
      <c r="E36" s="66" t="s">
        <v>196</v>
      </c>
      <c r="F36" s="66" t="s">
        <v>86</v>
      </c>
      <c r="G36" s="68">
        <f t="shared" si="4"/>
        <v>0.20440074909401917</v>
      </c>
      <c r="H36" s="69">
        <f t="shared" si="5"/>
        <v>0.20399999999999999</v>
      </c>
      <c r="I36" s="70">
        <f t="shared" si="6"/>
        <v>1.36</v>
      </c>
      <c r="J36" s="71">
        <f t="shared" si="7"/>
        <v>3</v>
      </c>
    </row>
    <row r="37" spans="1:10" ht="13.15" customHeight="1">
      <c r="A37" s="149" t="s">
        <v>94</v>
      </c>
      <c r="B37" s="9" t="s">
        <v>118</v>
      </c>
      <c r="C37" s="65">
        <v>2019</v>
      </c>
      <c r="D37" s="66">
        <v>1.17</v>
      </c>
      <c r="E37" s="66" t="s">
        <v>196</v>
      </c>
      <c r="F37" s="66" t="s">
        <v>86</v>
      </c>
      <c r="G37" s="68">
        <f t="shared" ref="G37:G55" si="12">IF(F37="Y",((1/(1+EXP(2.6968+(1.1686*LN(D37-0.9)))))),((1/(1+EXP(2.8891+(1.1686*(LN(D37-0.9))))))))</f>
        <v>0.20440074909401917</v>
      </c>
      <c r="H37" s="69">
        <f t="shared" ref="H37:H55" si="13">ROUND(G37,3)</f>
        <v>0.20399999999999999</v>
      </c>
      <c r="I37" s="70">
        <f t="shared" ref="I37:I55" si="14">ROUND(H37/0.15,2)</f>
        <v>1.36</v>
      </c>
      <c r="J37" s="71">
        <f t="shared" ref="J37:J55" si="15">IF(I37&lt;0.673,5,IF(I37&lt;1.33,4,IF(I37&lt;2,3,IF(I37&lt;2.67,2,1))))</f>
        <v>3</v>
      </c>
    </row>
    <row r="38" spans="1:10" ht="13.15" customHeight="1">
      <c r="A38" s="151" t="s">
        <v>106</v>
      </c>
      <c r="B38" s="66" t="s">
        <v>119</v>
      </c>
      <c r="C38" s="65">
        <v>2019</v>
      </c>
      <c r="D38" s="66">
        <v>1.17</v>
      </c>
      <c r="E38" s="66" t="s">
        <v>196</v>
      </c>
      <c r="F38" s="66" t="s">
        <v>86</v>
      </c>
      <c r="G38" s="68">
        <f t="shared" si="12"/>
        <v>0.20440074909401917</v>
      </c>
      <c r="H38" s="69">
        <f t="shared" si="13"/>
        <v>0.20399999999999999</v>
      </c>
      <c r="I38" s="70">
        <f t="shared" si="14"/>
        <v>1.36</v>
      </c>
      <c r="J38" s="71">
        <f t="shared" si="15"/>
        <v>3</v>
      </c>
    </row>
    <row r="39" spans="1:10" ht="13.15" customHeight="1">
      <c r="A39" s="151" t="s">
        <v>106</v>
      </c>
      <c r="B39" s="66" t="s">
        <v>120</v>
      </c>
      <c r="C39" s="65">
        <v>2019</v>
      </c>
      <c r="D39" s="66">
        <v>1.17</v>
      </c>
      <c r="E39" s="66" t="s">
        <v>196</v>
      </c>
      <c r="F39" s="66" t="s">
        <v>86</v>
      </c>
      <c r="G39" s="68">
        <f t="shared" si="12"/>
        <v>0.20440074909401917</v>
      </c>
      <c r="H39" s="69">
        <f t="shared" si="13"/>
        <v>0.20399999999999999</v>
      </c>
      <c r="I39" s="70">
        <f t="shared" si="14"/>
        <v>1.36</v>
      </c>
      <c r="J39" s="71">
        <f t="shared" si="15"/>
        <v>3</v>
      </c>
    </row>
    <row r="40" spans="1:10" ht="13.15" customHeight="1">
      <c r="A40" s="151" t="s">
        <v>94</v>
      </c>
      <c r="B40" s="66" t="s">
        <v>232</v>
      </c>
      <c r="C40" s="65">
        <v>2019</v>
      </c>
      <c r="D40" s="66">
        <v>1.17</v>
      </c>
      <c r="E40" s="66" t="s">
        <v>196</v>
      </c>
      <c r="F40" s="66" t="s">
        <v>86</v>
      </c>
      <c r="G40" s="68">
        <f t="shared" si="12"/>
        <v>0.20440074909401917</v>
      </c>
      <c r="H40" s="69">
        <f t="shared" si="13"/>
        <v>0.20399999999999999</v>
      </c>
      <c r="I40" s="70">
        <f t="shared" si="14"/>
        <v>1.36</v>
      </c>
      <c r="J40" s="71">
        <f t="shared" si="15"/>
        <v>3</v>
      </c>
    </row>
    <row r="41" spans="1:10" ht="13.15" customHeight="1">
      <c r="A41" s="151" t="s">
        <v>94</v>
      </c>
      <c r="B41" s="66" t="s">
        <v>233</v>
      </c>
      <c r="C41" s="65">
        <v>2019</v>
      </c>
      <c r="D41" s="66">
        <v>1.17</v>
      </c>
      <c r="E41" s="66" t="s">
        <v>196</v>
      </c>
      <c r="F41" s="66" t="s">
        <v>86</v>
      </c>
      <c r="G41" s="68">
        <f t="shared" si="12"/>
        <v>0.20440074909401917</v>
      </c>
      <c r="H41" s="69">
        <f t="shared" si="13"/>
        <v>0.20399999999999999</v>
      </c>
      <c r="I41" s="70">
        <f t="shared" si="14"/>
        <v>1.36</v>
      </c>
      <c r="J41" s="71">
        <f t="shared" si="15"/>
        <v>3</v>
      </c>
    </row>
    <row r="42" spans="1:10" ht="13.15" customHeight="1">
      <c r="A42" s="151" t="s">
        <v>106</v>
      </c>
      <c r="B42" s="66" t="s">
        <v>234</v>
      </c>
      <c r="C42" s="65">
        <v>2019</v>
      </c>
      <c r="D42" s="66">
        <v>1.17</v>
      </c>
      <c r="E42" s="66" t="s">
        <v>196</v>
      </c>
      <c r="F42" s="66" t="s">
        <v>86</v>
      </c>
      <c r="G42" s="68">
        <f t="shared" si="12"/>
        <v>0.20440074909401917</v>
      </c>
      <c r="H42" s="69">
        <f t="shared" si="13"/>
        <v>0.20399999999999999</v>
      </c>
      <c r="I42" s="70">
        <f t="shared" si="14"/>
        <v>1.36</v>
      </c>
      <c r="J42" s="71">
        <f t="shared" si="15"/>
        <v>3</v>
      </c>
    </row>
    <row r="43" spans="1:10" ht="13.15" customHeight="1">
      <c r="A43" s="151" t="s">
        <v>106</v>
      </c>
      <c r="B43" s="66" t="s">
        <v>235</v>
      </c>
      <c r="C43" s="65">
        <v>2019</v>
      </c>
      <c r="D43" s="66">
        <v>1.17</v>
      </c>
      <c r="E43" s="66" t="s">
        <v>196</v>
      </c>
      <c r="F43" s="66" t="s">
        <v>86</v>
      </c>
      <c r="G43" s="68">
        <f t="shared" si="12"/>
        <v>0.20440074909401917</v>
      </c>
      <c r="H43" s="69">
        <f t="shared" si="13"/>
        <v>0.20399999999999999</v>
      </c>
      <c r="I43" s="70">
        <f t="shared" si="14"/>
        <v>1.36</v>
      </c>
      <c r="J43" s="71">
        <f t="shared" si="15"/>
        <v>3</v>
      </c>
    </row>
    <row r="44" spans="1:10" ht="13.15" customHeight="1">
      <c r="A44" s="9" t="s">
        <v>94</v>
      </c>
      <c r="B44" s="9" t="s">
        <v>251</v>
      </c>
      <c r="C44" s="65">
        <v>2019</v>
      </c>
      <c r="D44" s="66">
        <v>1.1599999999999999</v>
      </c>
      <c r="E44" s="66" t="s">
        <v>196</v>
      </c>
      <c r="F44" s="66" t="s">
        <v>86</v>
      </c>
      <c r="G44" s="68">
        <f t="shared" si="12"/>
        <v>0.21166642755867562</v>
      </c>
      <c r="H44" s="69">
        <f t="shared" si="13"/>
        <v>0.21199999999999999</v>
      </c>
      <c r="I44" s="70">
        <f t="shared" si="14"/>
        <v>1.41</v>
      </c>
      <c r="J44" s="71">
        <f t="shared" si="15"/>
        <v>3</v>
      </c>
    </row>
    <row r="45" spans="1:10" ht="13.15" customHeight="1">
      <c r="A45" s="9" t="s">
        <v>94</v>
      </c>
      <c r="B45" s="9" t="s">
        <v>252</v>
      </c>
      <c r="C45" s="65">
        <v>2019</v>
      </c>
      <c r="D45" s="66">
        <v>1.17</v>
      </c>
      <c r="E45" s="66" t="s">
        <v>196</v>
      </c>
      <c r="F45" s="66" t="s">
        <v>86</v>
      </c>
      <c r="G45" s="68">
        <f t="shared" si="12"/>
        <v>0.20440074909401917</v>
      </c>
      <c r="H45" s="69">
        <f t="shared" si="13"/>
        <v>0.20399999999999999</v>
      </c>
      <c r="I45" s="70">
        <f t="shared" si="14"/>
        <v>1.36</v>
      </c>
      <c r="J45" s="71">
        <f t="shared" si="15"/>
        <v>3</v>
      </c>
    </row>
    <row r="46" spans="1:10" ht="13.15" customHeight="1">
      <c r="A46" s="66" t="s">
        <v>106</v>
      </c>
      <c r="B46" s="66" t="s">
        <v>253</v>
      </c>
      <c r="C46" s="65">
        <v>2019</v>
      </c>
      <c r="D46" s="66">
        <v>1.1599999999999999</v>
      </c>
      <c r="E46" s="66" t="s">
        <v>196</v>
      </c>
      <c r="F46" s="66" t="s">
        <v>86</v>
      </c>
      <c r="G46" s="68">
        <f t="shared" si="12"/>
        <v>0.21166642755867562</v>
      </c>
      <c r="H46" s="69">
        <f t="shared" si="13"/>
        <v>0.21199999999999999</v>
      </c>
      <c r="I46" s="70">
        <f t="shared" si="14"/>
        <v>1.41</v>
      </c>
      <c r="J46" s="71">
        <f t="shared" si="15"/>
        <v>3</v>
      </c>
    </row>
    <row r="47" spans="1:10" ht="13.15" customHeight="1">
      <c r="A47" s="66" t="s">
        <v>106</v>
      </c>
      <c r="B47" s="66" t="s">
        <v>254</v>
      </c>
      <c r="C47" s="65">
        <v>2019</v>
      </c>
      <c r="D47" s="66">
        <v>1.17</v>
      </c>
      <c r="E47" s="66" t="s">
        <v>196</v>
      </c>
      <c r="F47" s="66" t="s">
        <v>86</v>
      </c>
      <c r="G47" s="68">
        <f t="shared" si="12"/>
        <v>0.20440074909401917</v>
      </c>
      <c r="H47" s="69">
        <f t="shared" si="13"/>
        <v>0.20399999999999999</v>
      </c>
      <c r="I47" s="70">
        <f t="shared" si="14"/>
        <v>1.36</v>
      </c>
      <c r="J47" s="71">
        <f t="shared" si="15"/>
        <v>3</v>
      </c>
    </row>
    <row r="48" spans="1:10" ht="13.15" customHeight="1">
      <c r="A48" s="9" t="s">
        <v>94</v>
      </c>
      <c r="B48" s="9" t="s">
        <v>255</v>
      </c>
      <c r="C48" s="65">
        <v>2019</v>
      </c>
      <c r="D48" s="66">
        <v>1.1399999999999999</v>
      </c>
      <c r="E48" s="66" t="s">
        <v>196</v>
      </c>
      <c r="F48" s="66" t="s">
        <v>86</v>
      </c>
      <c r="G48" s="68">
        <f t="shared" si="12"/>
        <v>0.22769512464467864</v>
      </c>
      <c r="H48" s="69">
        <f t="shared" si="13"/>
        <v>0.22800000000000001</v>
      </c>
      <c r="I48" s="70">
        <f t="shared" si="14"/>
        <v>1.52</v>
      </c>
      <c r="J48" s="71">
        <f t="shared" si="15"/>
        <v>3</v>
      </c>
    </row>
    <row r="49" spans="1:10" ht="13.15" customHeight="1">
      <c r="A49" s="9" t="s">
        <v>94</v>
      </c>
      <c r="B49" s="9" t="s">
        <v>256</v>
      </c>
      <c r="C49" s="65">
        <v>2019</v>
      </c>
      <c r="D49" s="66">
        <v>1.1499999999999999</v>
      </c>
      <c r="E49" s="66" t="s">
        <v>196</v>
      </c>
      <c r="F49" s="66" t="s">
        <v>86</v>
      </c>
      <c r="G49" s="68">
        <f t="shared" si="12"/>
        <v>0.21941539652892203</v>
      </c>
      <c r="H49" s="69">
        <f t="shared" si="13"/>
        <v>0.219</v>
      </c>
      <c r="I49" s="70">
        <f t="shared" si="14"/>
        <v>1.46</v>
      </c>
      <c r="J49" s="71">
        <f t="shared" si="15"/>
        <v>3</v>
      </c>
    </row>
    <row r="50" spans="1:10" ht="13.15" customHeight="1">
      <c r="A50" s="66" t="s">
        <v>106</v>
      </c>
      <c r="B50" s="66" t="s">
        <v>257</v>
      </c>
      <c r="C50" s="65">
        <v>2019</v>
      </c>
      <c r="D50" s="66">
        <v>1.1399999999999999</v>
      </c>
      <c r="E50" s="66" t="s">
        <v>196</v>
      </c>
      <c r="F50" s="66" t="s">
        <v>86</v>
      </c>
      <c r="G50" s="68">
        <f t="shared" si="12"/>
        <v>0.22769512464467864</v>
      </c>
      <c r="H50" s="69">
        <f t="shared" si="13"/>
        <v>0.22800000000000001</v>
      </c>
      <c r="I50" s="70">
        <f t="shared" si="14"/>
        <v>1.52</v>
      </c>
      <c r="J50" s="71">
        <f t="shared" si="15"/>
        <v>3</v>
      </c>
    </row>
    <row r="51" spans="1:10" ht="13.15" customHeight="1">
      <c r="A51" s="66" t="s">
        <v>250</v>
      </c>
      <c r="B51" s="66" t="s">
        <v>258</v>
      </c>
      <c r="C51" s="65">
        <v>2019</v>
      </c>
      <c r="D51" s="66">
        <v>1.1499999999999999</v>
      </c>
      <c r="E51" s="66" t="s">
        <v>196</v>
      </c>
      <c r="F51" s="66" t="s">
        <v>86</v>
      </c>
      <c r="G51" s="68">
        <f t="shared" si="12"/>
        <v>0.21941539652892203</v>
      </c>
      <c r="H51" s="69">
        <f t="shared" si="13"/>
        <v>0.219</v>
      </c>
      <c r="I51" s="70">
        <f t="shared" si="14"/>
        <v>1.46</v>
      </c>
      <c r="J51" s="71">
        <f t="shared" si="15"/>
        <v>3</v>
      </c>
    </row>
    <row r="52" spans="1:10" ht="13.15" customHeight="1">
      <c r="A52" s="144" t="s">
        <v>125</v>
      </c>
      <c r="B52" s="152" t="s">
        <v>126</v>
      </c>
      <c r="C52" s="65">
        <v>2019</v>
      </c>
      <c r="D52" s="66">
        <v>1.18</v>
      </c>
      <c r="E52" s="66" t="s">
        <v>196</v>
      </c>
      <c r="F52" s="66" t="s">
        <v>86</v>
      </c>
      <c r="G52" s="68">
        <f t="shared" si="12"/>
        <v>0.19757624015247355</v>
      </c>
      <c r="H52" s="69">
        <f t="shared" si="13"/>
        <v>0.19800000000000001</v>
      </c>
      <c r="I52" s="70">
        <f t="shared" si="14"/>
        <v>1.32</v>
      </c>
      <c r="J52" s="71">
        <f t="shared" si="15"/>
        <v>4</v>
      </c>
    </row>
    <row r="53" spans="1:10" ht="13.15" customHeight="1">
      <c r="A53" s="144" t="s">
        <v>125</v>
      </c>
      <c r="B53" s="152" t="s">
        <v>127</v>
      </c>
      <c r="C53" s="65">
        <v>2019</v>
      </c>
      <c r="D53" s="66">
        <v>1.1599999999999999</v>
      </c>
      <c r="E53" s="66" t="s">
        <v>196</v>
      </c>
      <c r="F53" s="66" t="s">
        <v>86</v>
      </c>
      <c r="G53" s="68">
        <f t="shared" si="12"/>
        <v>0.21166642755867562</v>
      </c>
      <c r="H53" s="69">
        <f t="shared" si="13"/>
        <v>0.21199999999999999</v>
      </c>
      <c r="I53" s="70">
        <f t="shared" si="14"/>
        <v>1.41</v>
      </c>
      <c r="J53" s="71">
        <f t="shared" si="15"/>
        <v>3</v>
      </c>
    </row>
    <row r="54" spans="1:10" ht="13.15" customHeight="1">
      <c r="A54" s="144" t="s">
        <v>125</v>
      </c>
      <c r="B54" s="152" t="s">
        <v>128</v>
      </c>
      <c r="C54" s="65">
        <v>2019</v>
      </c>
      <c r="D54" s="66">
        <v>1.24</v>
      </c>
      <c r="E54" s="66" t="s">
        <v>196</v>
      </c>
      <c r="F54" s="66" t="s">
        <v>86</v>
      </c>
      <c r="G54" s="68">
        <f t="shared" si="12"/>
        <v>0.1640492476036079</v>
      </c>
      <c r="H54" s="69">
        <f t="shared" si="13"/>
        <v>0.16400000000000001</v>
      </c>
      <c r="I54" s="70">
        <f t="shared" si="14"/>
        <v>1.0900000000000001</v>
      </c>
      <c r="J54" s="71">
        <f t="shared" si="15"/>
        <v>4</v>
      </c>
    </row>
    <row r="55" spans="1:10" ht="13.15" customHeight="1">
      <c r="A55" s="144" t="s">
        <v>129</v>
      </c>
      <c r="B55" s="152" t="s">
        <v>130</v>
      </c>
      <c r="C55" s="65">
        <v>2019</v>
      </c>
      <c r="D55" s="18">
        <v>1.26</v>
      </c>
      <c r="E55" s="66" t="s">
        <v>196</v>
      </c>
      <c r="F55" s="66" t="s">
        <v>86</v>
      </c>
      <c r="G55" s="68">
        <f t="shared" si="12"/>
        <v>0.15509342889208913</v>
      </c>
      <c r="H55" s="69">
        <f t="shared" si="13"/>
        <v>0.155</v>
      </c>
      <c r="I55" s="70">
        <f t="shared" si="14"/>
        <v>1.03</v>
      </c>
      <c r="J55" s="71">
        <f t="shared" si="15"/>
        <v>4</v>
      </c>
    </row>
    <row r="56" spans="1:10" ht="13.15" customHeight="1">
      <c r="A56" s="144" t="s">
        <v>129</v>
      </c>
      <c r="B56" s="152" t="s">
        <v>131</v>
      </c>
      <c r="C56" s="65">
        <v>2019</v>
      </c>
      <c r="D56" s="66">
        <v>1.26</v>
      </c>
      <c r="E56" s="66" t="s">
        <v>196</v>
      </c>
      <c r="F56" s="66" t="s">
        <v>86</v>
      </c>
      <c r="G56" s="68">
        <f t="shared" si="4"/>
        <v>0.15509342889208913</v>
      </c>
      <c r="H56" s="69">
        <f t="shared" si="5"/>
        <v>0.155</v>
      </c>
      <c r="I56" s="70">
        <f t="shared" si="6"/>
        <v>1.03</v>
      </c>
      <c r="J56" s="71">
        <f t="shared" si="7"/>
        <v>4</v>
      </c>
    </row>
    <row r="57" spans="1:10" ht="13.15" customHeight="1">
      <c r="A57" s="153" t="s">
        <v>132</v>
      </c>
      <c r="B57" s="154" t="s">
        <v>133</v>
      </c>
      <c r="C57" s="65">
        <v>2019</v>
      </c>
      <c r="D57" s="18">
        <v>1.26</v>
      </c>
      <c r="E57" s="66" t="s">
        <v>196</v>
      </c>
      <c r="F57" s="66" t="s">
        <v>86</v>
      </c>
      <c r="G57" s="68">
        <f t="shared" si="4"/>
        <v>0.15509342889208913</v>
      </c>
      <c r="H57" s="69">
        <f t="shared" si="5"/>
        <v>0.155</v>
      </c>
      <c r="I57" s="70">
        <f t="shared" si="6"/>
        <v>1.03</v>
      </c>
      <c r="J57" s="71">
        <f t="shared" si="7"/>
        <v>4</v>
      </c>
    </row>
    <row r="58" spans="1:10" ht="13.15" customHeight="1">
      <c r="A58" s="153" t="s">
        <v>132</v>
      </c>
      <c r="B58" s="154" t="s">
        <v>134</v>
      </c>
      <c r="C58" s="65">
        <v>2019</v>
      </c>
      <c r="D58" s="66">
        <v>1.26</v>
      </c>
      <c r="E58" s="66" t="s">
        <v>196</v>
      </c>
      <c r="F58" s="66" t="s">
        <v>86</v>
      </c>
      <c r="G58" s="68">
        <f t="shared" si="4"/>
        <v>0.15509342889208913</v>
      </c>
      <c r="H58" s="69">
        <f t="shared" si="5"/>
        <v>0.155</v>
      </c>
      <c r="I58" s="70">
        <f t="shared" si="6"/>
        <v>1.03</v>
      </c>
      <c r="J58" s="71">
        <f t="shared" si="7"/>
        <v>4</v>
      </c>
    </row>
    <row r="59" spans="1:10" ht="13.15" customHeight="1">
      <c r="A59" s="144" t="s">
        <v>129</v>
      </c>
      <c r="B59" s="152" t="s">
        <v>135</v>
      </c>
      <c r="C59" s="65">
        <v>2019</v>
      </c>
      <c r="D59" s="66">
        <v>1.19</v>
      </c>
      <c r="E59" s="66" t="s">
        <v>196</v>
      </c>
      <c r="F59" s="66" t="s">
        <v>86</v>
      </c>
      <c r="G59" s="68">
        <f t="shared" si="4"/>
        <v>0.19115541116675627</v>
      </c>
      <c r="H59" s="69">
        <f t="shared" si="5"/>
        <v>0.191</v>
      </c>
      <c r="I59" s="70">
        <f t="shared" si="6"/>
        <v>1.27</v>
      </c>
      <c r="J59" s="71">
        <f t="shared" si="7"/>
        <v>4</v>
      </c>
    </row>
    <row r="60" spans="1:10" ht="13.15" customHeight="1">
      <c r="A60" s="144" t="s">
        <v>129</v>
      </c>
      <c r="B60" s="152" t="s">
        <v>136</v>
      </c>
      <c r="C60" s="65">
        <v>2019</v>
      </c>
      <c r="D60" s="66">
        <v>1.19</v>
      </c>
      <c r="E60" s="66" t="s">
        <v>196</v>
      </c>
      <c r="F60" s="66" t="s">
        <v>86</v>
      </c>
      <c r="G60" s="68">
        <f t="shared" si="4"/>
        <v>0.19115541116675627</v>
      </c>
      <c r="H60" s="69">
        <f t="shared" si="5"/>
        <v>0.191</v>
      </c>
      <c r="I60" s="70">
        <f t="shared" si="6"/>
        <v>1.27</v>
      </c>
      <c r="J60" s="71">
        <f t="shared" si="7"/>
        <v>4</v>
      </c>
    </row>
    <row r="61" spans="1:10" ht="13.15" customHeight="1">
      <c r="A61" s="153" t="s">
        <v>129</v>
      </c>
      <c r="B61" s="154" t="s">
        <v>137</v>
      </c>
      <c r="C61" s="65">
        <v>2019</v>
      </c>
      <c r="D61" s="66">
        <v>1.19</v>
      </c>
      <c r="E61" s="66" t="s">
        <v>196</v>
      </c>
      <c r="F61" s="66" t="s">
        <v>86</v>
      </c>
      <c r="G61" s="68">
        <f t="shared" si="4"/>
        <v>0.19115541116675627</v>
      </c>
      <c r="H61" s="69">
        <f t="shared" si="5"/>
        <v>0.191</v>
      </c>
      <c r="I61" s="70">
        <f t="shared" si="6"/>
        <v>1.27</v>
      </c>
      <c r="J61" s="71">
        <f t="shared" si="7"/>
        <v>4</v>
      </c>
    </row>
    <row r="62" spans="1:10" ht="13.15" customHeight="1">
      <c r="A62" s="153" t="s">
        <v>129</v>
      </c>
      <c r="B62" s="154" t="s">
        <v>138</v>
      </c>
      <c r="C62" s="65">
        <v>2019</v>
      </c>
      <c r="D62" s="66">
        <v>1.19</v>
      </c>
      <c r="E62" s="66" t="s">
        <v>196</v>
      </c>
      <c r="F62" s="66" t="s">
        <v>86</v>
      </c>
      <c r="G62" s="68">
        <f t="shared" si="4"/>
        <v>0.19115541116675627</v>
      </c>
      <c r="H62" s="69">
        <f t="shared" si="5"/>
        <v>0.191</v>
      </c>
      <c r="I62" s="70">
        <f t="shared" si="6"/>
        <v>1.27</v>
      </c>
      <c r="J62" s="71">
        <f t="shared" si="7"/>
        <v>4</v>
      </c>
    </row>
    <row r="63" spans="1:10" ht="13.15" customHeight="1">
      <c r="A63" s="144" t="s">
        <v>129</v>
      </c>
      <c r="B63" s="152" t="s">
        <v>139</v>
      </c>
      <c r="C63" s="65">
        <v>2019</v>
      </c>
      <c r="D63" s="66">
        <v>1.19</v>
      </c>
      <c r="E63" s="66" t="s">
        <v>196</v>
      </c>
      <c r="F63" s="66" t="s">
        <v>86</v>
      </c>
      <c r="G63" s="68">
        <f t="shared" si="4"/>
        <v>0.19115541116675627</v>
      </c>
      <c r="H63" s="69">
        <f t="shared" si="5"/>
        <v>0.191</v>
      </c>
      <c r="I63" s="70">
        <f t="shared" si="6"/>
        <v>1.27</v>
      </c>
      <c r="J63" s="71">
        <f t="shared" si="7"/>
        <v>4</v>
      </c>
    </row>
    <row r="64" spans="1:10" ht="13.15" customHeight="1">
      <c r="A64" s="144" t="s">
        <v>129</v>
      </c>
      <c r="B64" s="152" t="s">
        <v>140</v>
      </c>
      <c r="C64" s="65">
        <v>2019</v>
      </c>
      <c r="D64" s="66">
        <v>1.08</v>
      </c>
      <c r="E64" s="66" t="s">
        <v>196</v>
      </c>
      <c r="F64" s="66" t="s">
        <v>86</v>
      </c>
      <c r="G64" s="68">
        <f t="shared" si="4"/>
        <v>0.29210415096468184</v>
      </c>
      <c r="H64" s="69">
        <f t="shared" si="5"/>
        <v>0.29199999999999998</v>
      </c>
      <c r="I64" s="70">
        <f t="shared" si="6"/>
        <v>1.95</v>
      </c>
      <c r="J64" s="71">
        <f t="shared" si="7"/>
        <v>3</v>
      </c>
    </row>
    <row r="65" spans="1:10" ht="13.15" customHeight="1">
      <c r="A65" s="153" t="s">
        <v>129</v>
      </c>
      <c r="B65" s="154" t="s">
        <v>141</v>
      </c>
      <c r="C65" s="65">
        <v>2019</v>
      </c>
      <c r="D65" s="66">
        <v>1.19</v>
      </c>
      <c r="E65" s="66" t="s">
        <v>196</v>
      </c>
      <c r="F65" s="66" t="s">
        <v>86</v>
      </c>
      <c r="G65" s="68">
        <f t="shared" si="4"/>
        <v>0.19115541116675627</v>
      </c>
      <c r="H65" s="69">
        <f t="shared" si="5"/>
        <v>0.191</v>
      </c>
      <c r="I65" s="70">
        <f t="shared" si="6"/>
        <v>1.27</v>
      </c>
      <c r="J65" s="71">
        <f t="shared" si="7"/>
        <v>4</v>
      </c>
    </row>
    <row r="66" spans="1:10" ht="13.15" customHeight="1">
      <c r="A66" s="153" t="s">
        <v>129</v>
      </c>
      <c r="B66" s="154" t="s">
        <v>142</v>
      </c>
      <c r="C66" s="65">
        <v>2019</v>
      </c>
      <c r="D66" s="66">
        <v>1.08</v>
      </c>
      <c r="E66" s="66" t="s">
        <v>196</v>
      </c>
      <c r="F66" s="66" t="s">
        <v>86</v>
      </c>
      <c r="G66" s="68">
        <f t="shared" si="4"/>
        <v>0.29210415096468184</v>
      </c>
      <c r="H66" s="69">
        <f t="shared" si="5"/>
        <v>0.29199999999999998</v>
      </c>
      <c r="I66" s="70">
        <f t="shared" si="6"/>
        <v>1.95</v>
      </c>
      <c r="J66" s="71">
        <f t="shared" si="7"/>
        <v>3</v>
      </c>
    </row>
    <row r="67" spans="1:10" ht="13.15" customHeight="1">
      <c r="A67" s="149" t="s">
        <v>129</v>
      </c>
      <c r="B67" s="9" t="s">
        <v>143</v>
      </c>
      <c r="C67" s="65">
        <v>2019</v>
      </c>
      <c r="D67" s="66">
        <v>1.19</v>
      </c>
      <c r="E67" s="66" t="s">
        <v>196</v>
      </c>
      <c r="F67" s="66" t="s">
        <v>86</v>
      </c>
      <c r="G67" s="68">
        <f t="shared" si="4"/>
        <v>0.19115541116675627</v>
      </c>
      <c r="H67" s="69">
        <f t="shared" si="5"/>
        <v>0.191</v>
      </c>
      <c r="I67" s="70">
        <f t="shared" si="6"/>
        <v>1.27</v>
      </c>
      <c r="J67" s="71">
        <f t="shared" si="7"/>
        <v>4</v>
      </c>
    </row>
    <row r="68" spans="1:10" ht="13.15" customHeight="1">
      <c r="A68" s="149" t="s">
        <v>129</v>
      </c>
      <c r="B68" s="9" t="s">
        <v>144</v>
      </c>
      <c r="C68" s="65">
        <v>2019</v>
      </c>
      <c r="D68" s="66">
        <v>1.08</v>
      </c>
      <c r="E68" s="66" t="s">
        <v>196</v>
      </c>
      <c r="F68" s="66" t="s">
        <v>86</v>
      </c>
      <c r="G68" s="68">
        <f>IF(F68="Y",((1/(1+EXP(2.6968+(1.1686*LN(D68-0.9)))))),((1/(1+EXP(2.8891+(1.1686*(LN(D68-0.9))))))))</f>
        <v>0.29210415096468184</v>
      </c>
      <c r="H68" s="69">
        <f>ROUND(G68,3)</f>
        <v>0.29199999999999998</v>
      </c>
      <c r="I68" s="70">
        <f>ROUND(H68/0.15,2)</f>
        <v>1.95</v>
      </c>
      <c r="J68" s="71">
        <f>IF(I68&lt;0.673,5,IF(I68&lt;1.33,4,IF(I68&lt;2,3,IF(I68&lt;2.67,2,1))))</f>
        <v>3</v>
      </c>
    </row>
    <row r="69" spans="1:10" ht="13.15" customHeight="1">
      <c r="A69" s="149" t="s">
        <v>129</v>
      </c>
      <c r="B69" s="9" t="s">
        <v>391</v>
      </c>
      <c r="C69" s="65">
        <v>2019</v>
      </c>
      <c r="D69" s="18">
        <v>1.08</v>
      </c>
      <c r="E69" s="66" t="s">
        <v>196</v>
      </c>
      <c r="F69" s="67" t="s">
        <v>86</v>
      </c>
      <c r="G69" s="68">
        <f t="shared" ref="G69" si="16">IF(F69="Y",((1/(1+EXP(2.6968+(1.1686*LN(D69-0.9)))))),((1/(1+EXP(2.8891+(1.1686*(LN(D69-0.9))))))))</f>
        <v>0.29210415096468184</v>
      </c>
      <c r="H69" s="69">
        <f t="shared" ref="H69" si="17">ROUND(G69,3)</f>
        <v>0.29199999999999998</v>
      </c>
      <c r="I69" s="70">
        <f t="shared" ref="I69" si="18">ROUND(H69/0.15,2)</f>
        <v>1.95</v>
      </c>
      <c r="J69" s="71">
        <f t="shared" ref="J69" si="19">IF(I69&lt;0.673,5,IF(I69&lt;1.33,4,IF(I69&lt;2,3,IF(I69&lt;2.67,2,1))))</f>
        <v>3</v>
      </c>
    </row>
    <row r="70" spans="1:10" ht="13.15" customHeight="1">
      <c r="A70" s="149" t="s">
        <v>129</v>
      </c>
      <c r="B70" s="9" t="s">
        <v>392</v>
      </c>
      <c r="C70" s="65">
        <v>2019</v>
      </c>
      <c r="D70" s="18">
        <v>1.1100000000000001</v>
      </c>
      <c r="E70" s="18" t="s">
        <v>196</v>
      </c>
      <c r="F70" s="44" t="s">
        <v>86</v>
      </c>
      <c r="G70" s="68">
        <f t="shared" si="4"/>
        <v>0.25629276697008341</v>
      </c>
      <c r="H70" s="69">
        <f t="shared" si="5"/>
        <v>0.25600000000000001</v>
      </c>
      <c r="I70" s="70">
        <f t="shared" si="6"/>
        <v>1.71</v>
      </c>
      <c r="J70" s="71">
        <f t="shared" si="7"/>
        <v>3</v>
      </c>
    </row>
    <row r="71" spans="1:10" ht="13.15" customHeight="1">
      <c r="A71" s="151" t="s">
        <v>129</v>
      </c>
      <c r="B71" s="66" t="s">
        <v>393</v>
      </c>
      <c r="C71" s="65">
        <v>2019</v>
      </c>
      <c r="D71" s="66">
        <v>1.08</v>
      </c>
      <c r="E71" s="66" t="s">
        <v>196</v>
      </c>
      <c r="F71" s="67" t="s">
        <v>86</v>
      </c>
      <c r="G71" s="68">
        <f t="shared" si="4"/>
        <v>0.29210415096468184</v>
      </c>
      <c r="H71" s="69">
        <f t="shared" si="5"/>
        <v>0.29199999999999998</v>
      </c>
      <c r="I71" s="70">
        <f t="shared" si="6"/>
        <v>1.95</v>
      </c>
      <c r="J71" s="71">
        <f t="shared" si="7"/>
        <v>3</v>
      </c>
    </row>
    <row r="72" spans="1:10" ht="13.15" customHeight="1">
      <c r="A72" s="151" t="s">
        <v>129</v>
      </c>
      <c r="B72" s="66" t="s">
        <v>394</v>
      </c>
      <c r="C72" s="65">
        <v>2019</v>
      </c>
      <c r="D72" s="66">
        <v>1.1100000000000001</v>
      </c>
      <c r="E72" s="66" t="s">
        <v>196</v>
      </c>
      <c r="F72" s="67" t="s">
        <v>86</v>
      </c>
      <c r="G72" s="68">
        <f t="shared" si="4"/>
        <v>0.25629276697008341</v>
      </c>
      <c r="H72" s="69">
        <f t="shared" si="5"/>
        <v>0.25600000000000001</v>
      </c>
      <c r="I72" s="70">
        <f t="shared" si="6"/>
        <v>1.71</v>
      </c>
      <c r="J72" s="71">
        <f t="shared" si="7"/>
        <v>3</v>
      </c>
    </row>
    <row r="73" spans="1:10" ht="13.15" customHeight="1">
      <c r="A73" s="9" t="s">
        <v>85</v>
      </c>
      <c r="B73" s="9" t="s">
        <v>262</v>
      </c>
      <c r="C73" s="65">
        <v>2019</v>
      </c>
      <c r="D73" s="66">
        <v>1.24</v>
      </c>
      <c r="E73" s="66" t="s">
        <v>196</v>
      </c>
      <c r="F73" s="66" t="s">
        <v>86</v>
      </c>
      <c r="G73" s="68">
        <f t="shared" si="4"/>
        <v>0.1640492476036079</v>
      </c>
      <c r="H73" s="69">
        <f t="shared" si="5"/>
        <v>0.16400000000000001</v>
      </c>
      <c r="I73" s="70">
        <f t="shared" si="6"/>
        <v>1.0900000000000001</v>
      </c>
      <c r="J73" s="71">
        <f t="shared" si="7"/>
        <v>4</v>
      </c>
    </row>
    <row r="74" spans="1:10" ht="13.15" customHeight="1">
      <c r="A74" s="66" t="s">
        <v>85</v>
      </c>
      <c r="B74" s="66" t="s">
        <v>263</v>
      </c>
      <c r="C74" s="65">
        <v>2019</v>
      </c>
      <c r="D74" s="18">
        <v>1.24</v>
      </c>
      <c r="E74" s="18" t="s">
        <v>196</v>
      </c>
      <c r="F74" s="18" t="s">
        <v>86</v>
      </c>
      <c r="G74" s="68">
        <f t="shared" si="4"/>
        <v>0.1640492476036079</v>
      </c>
      <c r="H74" s="69">
        <f t="shared" si="5"/>
        <v>0.16400000000000001</v>
      </c>
      <c r="I74" s="70">
        <f t="shared" si="6"/>
        <v>1.0900000000000001</v>
      </c>
      <c r="J74" s="71">
        <f t="shared" si="7"/>
        <v>4</v>
      </c>
    </row>
    <row r="75" spans="1:10" ht="13.15" customHeight="1">
      <c r="A75" s="155" t="s">
        <v>85</v>
      </c>
      <c r="B75" s="145" t="s">
        <v>145</v>
      </c>
      <c r="C75" s="65">
        <v>2019</v>
      </c>
      <c r="D75" s="18">
        <v>1.49</v>
      </c>
      <c r="E75" s="18" t="s">
        <v>86</v>
      </c>
      <c r="F75" s="44" t="s">
        <v>86</v>
      </c>
      <c r="G75" s="68">
        <f t="shared" si="4"/>
        <v>9.3425542873439987E-2</v>
      </c>
      <c r="H75" s="69">
        <f t="shared" si="5"/>
        <v>9.2999999999999999E-2</v>
      </c>
      <c r="I75" s="70">
        <f t="shared" si="6"/>
        <v>0.62</v>
      </c>
      <c r="J75" s="71">
        <f t="shared" si="7"/>
        <v>5</v>
      </c>
    </row>
    <row r="76" spans="1:10" ht="13.15" customHeight="1">
      <c r="A76" s="146" t="s">
        <v>85</v>
      </c>
      <c r="B76" s="147" t="s">
        <v>292</v>
      </c>
      <c r="C76" s="65">
        <v>2019</v>
      </c>
      <c r="D76" s="66">
        <v>1.23</v>
      </c>
      <c r="E76" s="66" t="s">
        <v>196</v>
      </c>
      <c r="F76" s="66" t="s">
        <v>86</v>
      </c>
      <c r="G76" s="68">
        <f t="shared" si="4"/>
        <v>0.16888967495700072</v>
      </c>
      <c r="H76" s="69">
        <f t="shared" si="5"/>
        <v>0.16900000000000001</v>
      </c>
      <c r="I76" s="70">
        <f t="shared" si="6"/>
        <v>1.1299999999999999</v>
      </c>
      <c r="J76" s="71">
        <f t="shared" si="7"/>
        <v>4</v>
      </c>
    </row>
    <row r="77" spans="1:10" ht="13.15" customHeight="1">
      <c r="A77" s="146" t="s">
        <v>85</v>
      </c>
      <c r="B77" s="147" t="s">
        <v>293</v>
      </c>
      <c r="C77" s="65">
        <v>2019</v>
      </c>
      <c r="D77" s="66">
        <v>1.22</v>
      </c>
      <c r="E77" s="66" t="s">
        <v>196</v>
      </c>
      <c r="F77" s="66" t="s">
        <v>86</v>
      </c>
      <c r="G77" s="68">
        <f t="shared" si="4"/>
        <v>0.17399746725853527</v>
      </c>
      <c r="H77" s="69">
        <f t="shared" si="5"/>
        <v>0.17399999999999999</v>
      </c>
      <c r="I77" s="70">
        <f t="shared" si="6"/>
        <v>1.1599999999999999</v>
      </c>
      <c r="J77" s="71">
        <f t="shared" si="7"/>
        <v>4</v>
      </c>
    </row>
    <row r="78" spans="1:10" ht="13.15" customHeight="1">
      <c r="A78" s="155" t="s">
        <v>146</v>
      </c>
      <c r="B78" s="145" t="s">
        <v>147</v>
      </c>
      <c r="C78" s="65">
        <v>2019</v>
      </c>
      <c r="D78" s="18">
        <v>1.3</v>
      </c>
      <c r="E78" s="18" t="s">
        <v>196</v>
      </c>
      <c r="F78" s="44" t="s">
        <v>86</v>
      </c>
      <c r="G78" s="68">
        <f t="shared" si="4"/>
        <v>0.13963526332187839</v>
      </c>
      <c r="H78" s="69">
        <f t="shared" si="5"/>
        <v>0.14000000000000001</v>
      </c>
      <c r="I78" s="70">
        <f t="shared" si="6"/>
        <v>0.93</v>
      </c>
      <c r="J78" s="71">
        <f t="shared" si="7"/>
        <v>4</v>
      </c>
    </row>
    <row r="79" spans="1:10" ht="13.15" customHeight="1">
      <c r="A79" s="155" t="s">
        <v>146</v>
      </c>
      <c r="B79" s="145" t="s">
        <v>148</v>
      </c>
      <c r="C79" s="65">
        <v>2019</v>
      </c>
      <c r="D79" s="18">
        <v>1.31</v>
      </c>
      <c r="E79" s="18" t="s">
        <v>196</v>
      </c>
      <c r="F79" s="44" t="s">
        <v>86</v>
      </c>
      <c r="G79" s="68">
        <f t="shared" si="4"/>
        <v>0.13620452121888105</v>
      </c>
      <c r="H79" s="69">
        <f t="shared" si="5"/>
        <v>0.13600000000000001</v>
      </c>
      <c r="I79" s="70">
        <f t="shared" si="6"/>
        <v>0.91</v>
      </c>
      <c r="J79" s="71">
        <f t="shared" si="7"/>
        <v>4</v>
      </c>
    </row>
    <row r="80" spans="1:10" ht="13.15" customHeight="1">
      <c r="A80" s="155" t="s">
        <v>146</v>
      </c>
      <c r="B80" s="145" t="s">
        <v>149</v>
      </c>
      <c r="C80" s="65">
        <v>2019</v>
      </c>
      <c r="D80" s="18">
        <v>1.26</v>
      </c>
      <c r="E80" s="18" t="s">
        <v>196</v>
      </c>
      <c r="F80" s="44" t="s">
        <v>86</v>
      </c>
      <c r="G80" s="68">
        <f t="shared" si="4"/>
        <v>0.15509342889208913</v>
      </c>
      <c r="H80" s="69">
        <f t="shared" si="5"/>
        <v>0.155</v>
      </c>
      <c r="I80" s="70">
        <f t="shared" si="6"/>
        <v>1.03</v>
      </c>
      <c r="J80" s="71">
        <f t="shared" si="7"/>
        <v>4</v>
      </c>
    </row>
    <row r="81" spans="1:10" ht="13.15" customHeight="1">
      <c r="A81" s="155" t="s">
        <v>146</v>
      </c>
      <c r="B81" s="145" t="s">
        <v>150</v>
      </c>
      <c r="C81" s="65">
        <v>2019</v>
      </c>
      <c r="D81" s="66">
        <v>1.28</v>
      </c>
      <c r="E81" s="66" t="s">
        <v>196</v>
      </c>
      <c r="F81" s="67" t="s">
        <v>86</v>
      </c>
      <c r="G81" s="68">
        <f t="shared" si="4"/>
        <v>0.14699318560666366</v>
      </c>
      <c r="H81" s="69">
        <f t="shared" si="5"/>
        <v>0.14699999999999999</v>
      </c>
      <c r="I81" s="70">
        <f t="shared" si="6"/>
        <v>0.98</v>
      </c>
      <c r="J81" s="71">
        <f t="shared" si="7"/>
        <v>4</v>
      </c>
    </row>
    <row r="82" spans="1:10" ht="13.15" customHeight="1">
      <c r="A82" s="156" t="s">
        <v>151</v>
      </c>
      <c r="B82" s="145" t="s">
        <v>343</v>
      </c>
      <c r="C82" s="65">
        <v>2019</v>
      </c>
      <c r="D82" s="66">
        <v>1.26</v>
      </c>
      <c r="E82" s="66" t="s">
        <v>196</v>
      </c>
      <c r="F82" s="67" t="s">
        <v>86</v>
      </c>
      <c r="G82" s="68">
        <f t="shared" si="4"/>
        <v>0.15509342889208913</v>
      </c>
      <c r="H82" s="69">
        <f t="shared" si="5"/>
        <v>0.155</v>
      </c>
      <c r="I82" s="70">
        <f t="shared" si="6"/>
        <v>1.03</v>
      </c>
      <c r="J82" s="71">
        <f t="shared" si="7"/>
        <v>4</v>
      </c>
    </row>
    <row r="83" spans="1:10" ht="13.15" customHeight="1">
      <c r="A83" s="156" t="s">
        <v>151</v>
      </c>
      <c r="B83" s="145" t="s">
        <v>152</v>
      </c>
      <c r="C83" s="65">
        <v>2019</v>
      </c>
      <c r="D83" s="66">
        <v>1.28</v>
      </c>
      <c r="E83" s="66" t="s">
        <v>196</v>
      </c>
      <c r="F83" s="67" t="s">
        <v>86</v>
      </c>
      <c r="G83" s="68">
        <f t="shared" si="4"/>
        <v>0.14699318560666366</v>
      </c>
      <c r="H83" s="69">
        <f t="shared" si="5"/>
        <v>0.14699999999999999</v>
      </c>
      <c r="I83" s="70">
        <f t="shared" si="6"/>
        <v>0.98</v>
      </c>
      <c r="J83" s="71">
        <f t="shared" si="7"/>
        <v>4</v>
      </c>
    </row>
    <row r="84" spans="1:10" ht="13.15" customHeight="1">
      <c r="A84" s="144" t="s">
        <v>153</v>
      </c>
      <c r="B84" s="9" t="s">
        <v>154</v>
      </c>
      <c r="C84" s="65">
        <v>2019</v>
      </c>
      <c r="D84" s="66">
        <v>1.22</v>
      </c>
      <c r="E84" s="66" t="s">
        <v>196</v>
      </c>
      <c r="F84" s="66" t="s">
        <v>86</v>
      </c>
      <c r="G84" s="68">
        <f t="shared" si="4"/>
        <v>0.17399746725853527</v>
      </c>
      <c r="H84" s="69">
        <f t="shared" si="5"/>
        <v>0.17399999999999999</v>
      </c>
      <c r="I84" s="70">
        <f t="shared" si="6"/>
        <v>1.1599999999999999</v>
      </c>
      <c r="J84" s="71">
        <f t="shared" si="7"/>
        <v>4</v>
      </c>
    </row>
    <row r="85" spans="1:10" ht="13.15" customHeight="1">
      <c r="A85" s="144" t="s">
        <v>153</v>
      </c>
      <c r="B85" s="9" t="s">
        <v>155</v>
      </c>
      <c r="C85" s="65">
        <v>2019</v>
      </c>
      <c r="D85" s="66">
        <v>1.23</v>
      </c>
      <c r="E85" s="66" t="s">
        <v>196</v>
      </c>
      <c r="F85" s="66" t="s">
        <v>86</v>
      </c>
      <c r="G85" s="68">
        <f t="shared" si="4"/>
        <v>0.16888967495700072</v>
      </c>
      <c r="H85" s="69">
        <f t="shared" si="5"/>
        <v>0.16900000000000001</v>
      </c>
      <c r="I85" s="70">
        <f t="shared" si="6"/>
        <v>1.1299999999999999</v>
      </c>
      <c r="J85" s="71">
        <f t="shared" si="7"/>
        <v>4</v>
      </c>
    </row>
    <row r="86" spans="1:10" ht="13.15" customHeight="1">
      <c r="A86" s="144" t="s">
        <v>153</v>
      </c>
      <c r="B86" s="152" t="s">
        <v>156</v>
      </c>
      <c r="C86" s="65">
        <v>2019</v>
      </c>
      <c r="D86" s="18">
        <v>1.17</v>
      </c>
      <c r="E86" s="66" t="s">
        <v>196</v>
      </c>
      <c r="F86" s="66" t="s">
        <v>86</v>
      </c>
      <c r="G86" s="68">
        <f t="shared" si="4"/>
        <v>0.20440074909401917</v>
      </c>
      <c r="H86" s="69">
        <f t="shared" si="5"/>
        <v>0.20399999999999999</v>
      </c>
      <c r="I86" s="70">
        <f t="shared" si="6"/>
        <v>1.36</v>
      </c>
      <c r="J86" s="71">
        <f t="shared" si="7"/>
        <v>3</v>
      </c>
    </row>
    <row r="87" spans="1:10" ht="13.15" customHeight="1">
      <c r="A87" s="144" t="s">
        <v>153</v>
      </c>
      <c r="B87" s="152" t="s">
        <v>157</v>
      </c>
      <c r="C87" s="65">
        <v>2019</v>
      </c>
      <c r="D87" s="18">
        <v>1.23</v>
      </c>
      <c r="E87" s="66" t="s">
        <v>196</v>
      </c>
      <c r="F87" s="66" t="s">
        <v>86</v>
      </c>
      <c r="G87" s="68">
        <f t="shared" si="4"/>
        <v>0.16888967495700072</v>
      </c>
      <c r="H87" s="69">
        <f t="shared" si="5"/>
        <v>0.16900000000000001</v>
      </c>
      <c r="I87" s="70">
        <f t="shared" si="6"/>
        <v>1.1299999999999999</v>
      </c>
      <c r="J87" s="71">
        <f t="shared" si="7"/>
        <v>4</v>
      </c>
    </row>
    <row r="88" spans="1:10" ht="13.15" customHeight="1">
      <c r="A88" s="157" t="s">
        <v>153</v>
      </c>
      <c r="B88" s="145" t="s">
        <v>158</v>
      </c>
      <c r="C88" s="65">
        <v>2019</v>
      </c>
      <c r="D88" s="18">
        <v>1.1000000000000001</v>
      </c>
      <c r="E88" s="18" t="s">
        <v>196</v>
      </c>
      <c r="F88" s="44" t="s">
        <v>86</v>
      </c>
      <c r="G88" s="68">
        <f t="shared" si="4"/>
        <v>0.26731054913942764</v>
      </c>
      <c r="H88" s="69">
        <f t="shared" si="5"/>
        <v>0.26700000000000002</v>
      </c>
      <c r="I88" s="70">
        <f t="shared" si="6"/>
        <v>1.78</v>
      </c>
      <c r="J88" s="71">
        <f t="shared" si="7"/>
        <v>3</v>
      </c>
    </row>
    <row r="89" spans="1:10" ht="13.15" customHeight="1">
      <c r="A89" s="157" t="s">
        <v>159</v>
      </c>
      <c r="B89" s="145" t="s">
        <v>160</v>
      </c>
      <c r="C89" s="65">
        <v>2019</v>
      </c>
      <c r="D89" s="18">
        <v>1.42</v>
      </c>
      <c r="E89" s="18" t="s">
        <v>86</v>
      </c>
      <c r="F89" s="44" t="s">
        <v>86</v>
      </c>
      <c r="G89" s="68">
        <f t="shared" ref="G89:G127" si="20">IF(F89="Y",((1/(1+EXP(2.6968+(1.1686*LN(D89-0.9)))))),((1/(1+EXP(2.8891+(1.1686*(LN(D89-0.9))))))))</f>
        <v>0.10669807295458973</v>
      </c>
      <c r="H89" s="69">
        <f t="shared" ref="H89:H127" si="21">ROUND(G89,3)</f>
        <v>0.107</v>
      </c>
      <c r="I89" s="70">
        <f t="shared" ref="I89:I127" si="22">ROUND(H89/0.15,2)</f>
        <v>0.71</v>
      </c>
      <c r="J89" s="71">
        <f t="shared" ref="J89:J127" si="23">IF(I89&lt;0.673,5,IF(I89&lt;1.33,4,IF(I89&lt;2,3,IF(I89&lt;2.67,2,1))))</f>
        <v>4</v>
      </c>
    </row>
    <row r="90" spans="1:10" ht="13.15" customHeight="1">
      <c r="A90" s="157" t="s">
        <v>159</v>
      </c>
      <c r="B90" s="145" t="s">
        <v>365</v>
      </c>
      <c r="C90" s="65">
        <v>2019</v>
      </c>
      <c r="D90" s="18">
        <v>1.36</v>
      </c>
      <c r="E90" s="18" t="s">
        <v>196</v>
      </c>
      <c r="F90" s="44" t="s">
        <v>86</v>
      </c>
      <c r="G90" s="68">
        <f t="shared" ref="G90:G105" si="24">IF(F90="Y",((1/(1+EXP(2.6968+(1.1686*LN(D90-0.9)))))),((1/(1+EXP(2.8891+(1.1686*(LN(D90-0.9))))))))</f>
        <v>0.12114322113383923</v>
      </c>
      <c r="H90" s="69">
        <f t="shared" ref="H90:H105" si="25">ROUND(G90,3)</f>
        <v>0.121</v>
      </c>
      <c r="I90" s="70">
        <f t="shared" ref="I90:I105" si="26">ROUND(H90/0.15,2)</f>
        <v>0.81</v>
      </c>
      <c r="J90" s="71">
        <f t="shared" ref="J90:J105" si="27">IF(I90&lt;0.673,5,IF(I90&lt;1.33,4,IF(I90&lt;2,3,IF(I90&lt;2.67,2,1))))</f>
        <v>4</v>
      </c>
    </row>
    <row r="91" spans="1:10" ht="13.15" customHeight="1">
      <c r="A91" s="157" t="s">
        <v>161</v>
      </c>
      <c r="B91" s="9" t="s">
        <v>162</v>
      </c>
      <c r="C91" s="65">
        <v>2019</v>
      </c>
      <c r="D91" s="18">
        <v>1.43</v>
      </c>
      <c r="E91" s="18" t="s">
        <v>86</v>
      </c>
      <c r="F91" s="44" t="s">
        <v>86</v>
      </c>
      <c r="G91" s="68">
        <f t="shared" si="24"/>
        <v>0.10459491849361911</v>
      </c>
      <c r="H91" s="69">
        <f t="shared" si="25"/>
        <v>0.105</v>
      </c>
      <c r="I91" s="70">
        <f t="shared" si="26"/>
        <v>0.7</v>
      </c>
      <c r="J91" s="71">
        <f t="shared" si="27"/>
        <v>4</v>
      </c>
    </row>
    <row r="92" spans="1:10" ht="13.15" customHeight="1">
      <c r="A92" s="158" t="s">
        <v>161</v>
      </c>
      <c r="B92" s="66" t="s">
        <v>163</v>
      </c>
      <c r="C92" s="65">
        <v>2019</v>
      </c>
      <c r="D92" s="18">
        <v>1.43</v>
      </c>
      <c r="E92" s="18" t="s">
        <v>86</v>
      </c>
      <c r="F92" s="44" t="s">
        <v>86</v>
      </c>
      <c r="G92" s="68">
        <f t="shared" si="24"/>
        <v>0.10459491849361911</v>
      </c>
      <c r="H92" s="69">
        <f t="shared" si="25"/>
        <v>0.105</v>
      </c>
      <c r="I92" s="70">
        <f t="shared" si="26"/>
        <v>0.7</v>
      </c>
      <c r="J92" s="71">
        <f t="shared" si="27"/>
        <v>4</v>
      </c>
    </row>
    <row r="93" spans="1:10" ht="13.15" customHeight="1">
      <c r="A93" s="146" t="s">
        <v>161</v>
      </c>
      <c r="B93" s="147" t="s">
        <v>264</v>
      </c>
      <c r="C93" s="65">
        <v>2019</v>
      </c>
      <c r="D93" s="66">
        <v>1.3</v>
      </c>
      <c r="E93" s="66" t="s">
        <v>86</v>
      </c>
      <c r="F93" s="67" t="s">
        <v>86</v>
      </c>
      <c r="G93" s="68">
        <f t="shared" si="24"/>
        <v>0.13963526332187839</v>
      </c>
      <c r="H93" s="69">
        <f t="shared" si="25"/>
        <v>0.14000000000000001</v>
      </c>
      <c r="I93" s="70">
        <f t="shared" si="26"/>
        <v>0.93</v>
      </c>
      <c r="J93" s="71">
        <f t="shared" si="27"/>
        <v>4</v>
      </c>
    </row>
    <row r="94" spans="1:10" ht="13.15" customHeight="1">
      <c r="A94" s="150" t="s">
        <v>161</v>
      </c>
      <c r="B94" s="18" t="s">
        <v>265</v>
      </c>
      <c r="C94" s="65">
        <v>2019</v>
      </c>
      <c r="D94" s="66">
        <v>1.3</v>
      </c>
      <c r="E94" s="66" t="s">
        <v>86</v>
      </c>
      <c r="F94" s="67" t="s">
        <v>86</v>
      </c>
      <c r="G94" s="68">
        <f t="shared" si="24"/>
        <v>0.13963526332187839</v>
      </c>
      <c r="H94" s="69">
        <f t="shared" si="25"/>
        <v>0.14000000000000001</v>
      </c>
      <c r="I94" s="70">
        <f t="shared" si="26"/>
        <v>0.93</v>
      </c>
      <c r="J94" s="71">
        <f t="shared" si="27"/>
        <v>4</v>
      </c>
    </row>
    <row r="95" spans="1:10" ht="13.15" customHeight="1">
      <c r="A95" s="157" t="s">
        <v>164</v>
      </c>
      <c r="B95" s="9" t="s">
        <v>165</v>
      </c>
      <c r="C95" s="65">
        <v>2019</v>
      </c>
      <c r="D95" s="18">
        <v>1.5</v>
      </c>
      <c r="E95" s="66" t="s">
        <v>86</v>
      </c>
      <c r="F95" s="67" t="s">
        <v>86</v>
      </c>
      <c r="G95" s="68">
        <f t="shared" si="24"/>
        <v>9.1775253375741772E-2</v>
      </c>
      <c r="H95" s="69">
        <f t="shared" si="25"/>
        <v>9.1999999999999998E-2</v>
      </c>
      <c r="I95" s="70">
        <f t="shared" si="26"/>
        <v>0.61</v>
      </c>
      <c r="J95" s="71">
        <f t="shared" si="27"/>
        <v>5</v>
      </c>
    </row>
    <row r="96" spans="1:10" ht="13.15" customHeight="1">
      <c r="A96" s="157" t="s">
        <v>164</v>
      </c>
      <c r="B96" s="9" t="s">
        <v>374</v>
      </c>
      <c r="C96" s="65">
        <v>2019</v>
      </c>
      <c r="D96" s="66">
        <v>1.5</v>
      </c>
      <c r="E96" s="66" t="s">
        <v>86</v>
      </c>
      <c r="F96" s="67" t="s">
        <v>86</v>
      </c>
      <c r="G96" s="68">
        <f t="shared" si="24"/>
        <v>9.1775253375741772E-2</v>
      </c>
      <c r="H96" s="69">
        <f t="shared" si="25"/>
        <v>9.1999999999999998E-2</v>
      </c>
      <c r="I96" s="70">
        <f t="shared" si="26"/>
        <v>0.61</v>
      </c>
      <c r="J96" s="71">
        <f t="shared" si="27"/>
        <v>5</v>
      </c>
    </row>
    <row r="97" spans="1:10" ht="13.15" customHeight="1">
      <c r="A97" s="157" t="s">
        <v>164</v>
      </c>
      <c r="B97" s="9" t="s">
        <v>166</v>
      </c>
      <c r="C97" s="65">
        <v>2019</v>
      </c>
      <c r="D97" s="18">
        <v>1.1299999999999999</v>
      </c>
      <c r="E97" s="66" t="s">
        <v>196</v>
      </c>
      <c r="F97" s="66" t="s">
        <v>86</v>
      </c>
      <c r="G97" s="68">
        <f t="shared" si="24"/>
        <v>0.23655927745442004</v>
      </c>
      <c r="H97" s="69">
        <f t="shared" si="25"/>
        <v>0.23699999999999999</v>
      </c>
      <c r="I97" s="70">
        <f t="shared" si="26"/>
        <v>1.58</v>
      </c>
      <c r="J97" s="71">
        <f t="shared" si="27"/>
        <v>3</v>
      </c>
    </row>
    <row r="98" spans="1:10" ht="13.15" customHeight="1">
      <c r="A98" s="157" t="s">
        <v>164</v>
      </c>
      <c r="B98" s="9" t="s">
        <v>167</v>
      </c>
      <c r="C98" s="65">
        <v>2019</v>
      </c>
      <c r="D98" s="18">
        <v>1.1499999999999999</v>
      </c>
      <c r="E98" s="66" t="s">
        <v>196</v>
      </c>
      <c r="F98" s="66" t="s">
        <v>86</v>
      </c>
      <c r="G98" s="68">
        <f t="shared" si="24"/>
        <v>0.21941539652892203</v>
      </c>
      <c r="H98" s="69">
        <f t="shared" si="25"/>
        <v>0.219</v>
      </c>
      <c r="I98" s="70">
        <f t="shared" si="26"/>
        <v>1.46</v>
      </c>
      <c r="J98" s="71">
        <f t="shared" si="27"/>
        <v>3</v>
      </c>
    </row>
    <row r="99" spans="1:10" ht="13.15" customHeight="1">
      <c r="A99" s="159" t="s">
        <v>151</v>
      </c>
      <c r="B99" s="160" t="s">
        <v>168</v>
      </c>
      <c r="C99" s="65">
        <v>2019</v>
      </c>
      <c r="D99" s="18">
        <v>1.1299999999999999</v>
      </c>
      <c r="E99" s="66" t="s">
        <v>196</v>
      </c>
      <c r="F99" s="66" t="s">
        <v>86</v>
      </c>
      <c r="G99" s="68">
        <f t="shared" si="24"/>
        <v>0.23655927745442004</v>
      </c>
      <c r="H99" s="69">
        <f t="shared" si="25"/>
        <v>0.23699999999999999</v>
      </c>
      <c r="I99" s="70">
        <f t="shared" si="26"/>
        <v>1.58</v>
      </c>
      <c r="J99" s="71">
        <f t="shared" si="27"/>
        <v>3</v>
      </c>
    </row>
    <row r="100" spans="1:10" ht="12.75" customHeight="1">
      <c r="A100" s="159" t="s">
        <v>151</v>
      </c>
      <c r="B100" s="160" t="s">
        <v>169</v>
      </c>
      <c r="C100" s="65">
        <v>2019</v>
      </c>
      <c r="D100" s="18">
        <v>1.1499999999999999</v>
      </c>
      <c r="E100" s="66" t="s">
        <v>196</v>
      </c>
      <c r="F100" s="66" t="s">
        <v>86</v>
      </c>
      <c r="G100" s="68">
        <f t="shared" si="24"/>
        <v>0.21941539652892203</v>
      </c>
      <c r="H100" s="69">
        <f t="shared" si="25"/>
        <v>0.219</v>
      </c>
      <c r="I100" s="70">
        <f t="shared" si="26"/>
        <v>1.46</v>
      </c>
      <c r="J100" s="71">
        <f t="shared" si="27"/>
        <v>3</v>
      </c>
    </row>
    <row r="101" spans="1:10" ht="13.15" customHeight="1">
      <c r="A101" s="161" t="s">
        <v>164</v>
      </c>
      <c r="B101" s="162" t="s">
        <v>352</v>
      </c>
      <c r="C101" s="65">
        <v>2019</v>
      </c>
      <c r="D101" s="66">
        <v>1.1599999999999999</v>
      </c>
      <c r="E101" s="66" t="s">
        <v>196</v>
      </c>
      <c r="F101" s="66" t="s">
        <v>86</v>
      </c>
      <c r="G101" s="68">
        <f t="shared" si="24"/>
        <v>0.21166642755867562</v>
      </c>
      <c r="H101" s="69">
        <f t="shared" si="25"/>
        <v>0.21199999999999999</v>
      </c>
      <c r="I101" s="70">
        <f t="shared" si="26"/>
        <v>1.41</v>
      </c>
      <c r="J101" s="71">
        <f t="shared" si="27"/>
        <v>3</v>
      </c>
    </row>
    <row r="102" spans="1:10" ht="13.15" customHeight="1">
      <c r="A102" s="161" t="s">
        <v>164</v>
      </c>
      <c r="B102" s="162" t="s">
        <v>353</v>
      </c>
      <c r="C102" s="65">
        <v>2019</v>
      </c>
      <c r="D102" s="66">
        <v>1.18</v>
      </c>
      <c r="E102" s="66" t="s">
        <v>196</v>
      </c>
      <c r="F102" s="66" t="s">
        <v>86</v>
      </c>
      <c r="G102" s="68">
        <f t="shared" si="24"/>
        <v>0.19757624015247355</v>
      </c>
      <c r="H102" s="69">
        <f t="shared" si="25"/>
        <v>0.19800000000000001</v>
      </c>
      <c r="I102" s="70">
        <f t="shared" si="26"/>
        <v>1.32</v>
      </c>
      <c r="J102" s="71">
        <f t="shared" si="27"/>
        <v>4</v>
      </c>
    </row>
    <row r="103" spans="1:10" ht="13.15" customHeight="1">
      <c r="A103" s="161" t="s">
        <v>164</v>
      </c>
      <c r="B103" s="162" t="s">
        <v>354</v>
      </c>
      <c r="C103" s="65">
        <v>2019</v>
      </c>
      <c r="D103" s="66">
        <v>1.1599999999999999</v>
      </c>
      <c r="E103" s="66" t="s">
        <v>196</v>
      </c>
      <c r="F103" s="66" t="s">
        <v>86</v>
      </c>
      <c r="G103" s="68">
        <f t="shared" si="24"/>
        <v>0.21166642755867562</v>
      </c>
      <c r="H103" s="69">
        <f t="shared" si="25"/>
        <v>0.21199999999999999</v>
      </c>
      <c r="I103" s="70">
        <f t="shared" si="26"/>
        <v>1.41</v>
      </c>
      <c r="J103" s="71">
        <f t="shared" si="27"/>
        <v>3</v>
      </c>
    </row>
    <row r="104" spans="1:10" ht="13.15" customHeight="1">
      <c r="A104" s="161" t="s">
        <v>164</v>
      </c>
      <c r="B104" s="162" t="s">
        <v>355</v>
      </c>
      <c r="C104" s="65">
        <v>2019</v>
      </c>
      <c r="D104" s="66">
        <v>1.18</v>
      </c>
      <c r="E104" s="66" t="s">
        <v>196</v>
      </c>
      <c r="F104" s="66" t="s">
        <v>86</v>
      </c>
      <c r="G104" s="68">
        <f t="shared" si="24"/>
        <v>0.19757624015247355</v>
      </c>
      <c r="H104" s="69">
        <f t="shared" si="25"/>
        <v>0.19800000000000001</v>
      </c>
      <c r="I104" s="70">
        <f t="shared" si="26"/>
        <v>1.32</v>
      </c>
      <c r="J104" s="71">
        <f t="shared" si="27"/>
        <v>4</v>
      </c>
    </row>
    <row r="105" spans="1:10" ht="13.15" customHeight="1">
      <c r="A105" s="144" t="s">
        <v>164</v>
      </c>
      <c r="B105" s="145" t="s">
        <v>170</v>
      </c>
      <c r="C105" s="65">
        <v>2019</v>
      </c>
      <c r="D105" s="66">
        <v>1.26</v>
      </c>
      <c r="E105" s="66" t="s">
        <v>196</v>
      </c>
      <c r="F105" s="67" t="s">
        <v>86</v>
      </c>
      <c r="G105" s="68">
        <f t="shared" si="24"/>
        <v>0.15509342889208913</v>
      </c>
      <c r="H105" s="69">
        <f t="shared" si="25"/>
        <v>0.155</v>
      </c>
      <c r="I105" s="70">
        <f t="shared" si="26"/>
        <v>1.03</v>
      </c>
      <c r="J105" s="71">
        <f t="shared" si="27"/>
        <v>4</v>
      </c>
    </row>
    <row r="106" spans="1:10" ht="13.15" customHeight="1">
      <c r="A106" s="144" t="s">
        <v>164</v>
      </c>
      <c r="B106" s="145" t="s">
        <v>171</v>
      </c>
      <c r="C106" s="65">
        <v>2019</v>
      </c>
      <c r="D106" s="66">
        <v>1.25</v>
      </c>
      <c r="E106" s="66" t="s">
        <v>196</v>
      </c>
      <c r="F106" s="66" t="s">
        <v>86</v>
      </c>
      <c r="G106" s="68">
        <f t="shared" ref="G106:G112" si="28">IF(F106="Y",((1/(1+EXP(2.6968+(1.1686*LN(D106-0.9)))))),((1/(1+EXP(2.8891+(1.1686*(LN(D106-0.9))))))))</f>
        <v>0.15945645755950677</v>
      </c>
      <c r="H106" s="69">
        <f t="shared" ref="H106:H112" si="29">ROUND(G106,3)</f>
        <v>0.159</v>
      </c>
      <c r="I106" s="70">
        <f t="shared" ref="I106:I112" si="30">ROUND(H106/0.15,2)</f>
        <v>1.06</v>
      </c>
      <c r="J106" s="71">
        <f t="shared" ref="J106:J112" si="31">IF(I106&lt;0.673,5,IF(I106&lt;1.33,4,IF(I106&lt;2,3,IF(I106&lt;2.67,2,1))))</f>
        <v>4</v>
      </c>
    </row>
    <row r="107" spans="1:10" ht="13.15" customHeight="1">
      <c r="A107" s="144" t="s">
        <v>164</v>
      </c>
      <c r="B107" s="145" t="s">
        <v>172</v>
      </c>
      <c r="C107" s="65">
        <v>2019</v>
      </c>
      <c r="D107" s="66">
        <v>1.27</v>
      </c>
      <c r="E107" s="66" t="s">
        <v>196</v>
      </c>
      <c r="F107" s="66" t="s">
        <v>86</v>
      </c>
      <c r="G107" s="68">
        <f t="shared" si="28"/>
        <v>0.15094392869398887</v>
      </c>
      <c r="H107" s="69">
        <f t="shared" si="29"/>
        <v>0.151</v>
      </c>
      <c r="I107" s="70">
        <f t="shared" si="30"/>
        <v>1.01</v>
      </c>
      <c r="J107" s="71">
        <f t="shared" si="31"/>
        <v>4</v>
      </c>
    </row>
    <row r="108" spans="1:10" ht="13.15" customHeight="1">
      <c r="A108" s="144" t="s">
        <v>164</v>
      </c>
      <c r="B108" s="145" t="s">
        <v>173</v>
      </c>
      <c r="C108" s="65">
        <v>2019</v>
      </c>
      <c r="D108" s="18">
        <v>1.29</v>
      </c>
      <c r="E108" s="66" t="s">
        <v>86</v>
      </c>
      <c r="F108" s="66" t="s">
        <v>86</v>
      </c>
      <c r="G108" s="68">
        <f t="shared" si="28"/>
        <v>0.14322773155168095</v>
      </c>
      <c r="H108" s="69">
        <f t="shared" si="29"/>
        <v>0.14299999999999999</v>
      </c>
      <c r="I108" s="70">
        <f t="shared" si="30"/>
        <v>0.95</v>
      </c>
      <c r="J108" s="71">
        <f t="shared" si="31"/>
        <v>4</v>
      </c>
    </row>
    <row r="109" spans="1:10" ht="13.15" customHeight="1">
      <c r="A109" s="156" t="s">
        <v>174</v>
      </c>
      <c r="B109" s="145" t="s">
        <v>175</v>
      </c>
      <c r="C109" s="65">
        <v>2019</v>
      </c>
      <c r="D109" s="66">
        <v>1.18</v>
      </c>
      <c r="E109" s="18" t="s">
        <v>196</v>
      </c>
      <c r="F109" s="44" t="s">
        <v>86</v>
      </c>
      <c r="G109" s="68">
        <f t="shared" si="28"/>
        <v>0.19757624015247355</v>
      </c>
      <c r="H109" s="69">
        <f t="shared" si="29"/>
        <v>0.19800000000000001</v>
      </c>
      <c r="I109" s="70">
        <f t="shared" si="30"/>
        <v>1.32</v>
      </c>
      <c r="J109" s="71">
        <f t="shared" si="31"/>
        <v>4</v>
      </c>
    </row>
    <row r="110" spans="1:10" ht="13.15" customHeight="1">
      <c r="A110" s="156" t="s">
        <v>174</v>
      </c>
      <c r="B110" s="145" t="s">
        <v>176</v>
      </c>
      <c r="C110" s="65">
        <v>2019</v>
      </c>
      <c r="D110" s="66">
        <v>1.18</v>
      </c>
      <c r="E110" s="66" t="s">
        <v>196</v>
      </c>
      <c r="F110" s="67" t="s">
        <v>86</v>
      </c>
      <c r="G110" s="68">
        <f t="shared" si="28"/>
        <v>0.19757624015247355</v>
      </c>
      <c r="H110" s="69">
        <f t="shared" si="29"/>
        <v>0.19800000000000001</v>
      </c>
      <c r="I110" s="70">
        <f t="shared" si="30"/>
        <v>1.32</v>
      </c>
      <c r="J110" s="71">
        <f t="shared" si="31"/>
        <v>4</v>
      </c>
    </row>
    <row r="111" spans="1:10" ht="13.15" customHeight="1">
      <c r="A111" s="156" t="s">
        <v>174</v>
      </c>
      <c r="B111" s="145" t="s">
        <v>178</v>
      </c>
      <c r="C111" s="65">
        <v>2019</v>
      </c>
      <c r="D111" s="18">
        <v>1.18</v>
      </c>
      <c r="E111" s="66" t="s">
        <v>196</v>
      </c>
      <c r="F111" s="66" t="s">
        <v>86</v>
      </c>
      <c r="G111" s="68">
        <f t="shared" si="28"/>
        <v>0.19757624015247355</v>
      </c>
      <c r="H111" s="69">
        <f t="shared" si="29"/>
        <v>0.19800000000000001</v>
      </c>
      <c r="I111" s="70">
        <f t="shared" si="30"/>
        <v>1.32</v>
      </c>
      <c r="J111" s="71">
        <f t="shared" si="31"/>
        <v>4</v>
      </c>
    </row>
    <row r="112" spans="1:10" ht="13.15" customHeight="1">
      <c r="A112" s="156" t="s">
        <v>174</v>
      </c>
      <c r="B112" s="145" t="s">
        <v>177</v>
      </c>
      <c r="C112" s="65">
        <v>2019</v>
      </c>
      <c r="D112" s="18">
        <v>1.1499999999999999</v>
      </c>
      <c r="E112" s="66" t="s">
        <v>196</v>
      </c>
      <c r="F112" s="66" t="s">
        <v>86</v>
      </c>
      <c r="G112" s="68">
        <f t="shared" si="28"/>
        <v>0.21941539652892203</v>
      </c>
      <c r="H112" s="69">
        <f t="shared" si="29"/>
        <v>0.219</v>
      </c>
      <c r="I112" s="70">
        <f t="shared" si="30"/>
        <v>1.46</v>
      </c>
      <c r="J112" s="71">
        <f t="shared" si="31"/>
        <v>3</v>
      </c>
    </row>
    <row r="113" spans="1:10" ht="13.15" customHeight="1">
      <c r="A113" s="159" t="s">
        <v>174</v>
      </c>
      <c r="B113" s="160" t="s">
        <v>179</v>
      </c>
      <c r="C113" s="65">
        <v>2019</v>
      </c>
      <c r="D113" s="18">
        <v>1.18</v>
      </c>
      <c r="E113" s="66" t="s">
        <v>196</v>
      </c>
      <c r="F113" s="66" t="s">
        <v>86</v>
      </c>
      <c r="G113" s="68">
        <f t="shared" si="20"/>
        <v>0.19757624015247355</v>
      </c>
      <c r="H113" s="69">
        <f t="shared" si="21"/>
        <v>0.19800000000000001</v>
      </c>
      <c r="I113" s="70">
        <f t="shared" si="22"/>
        <v>1.32</v>
      </c>
      <c r="J113" s="71">
        <f t="shared" si="23"/>
        <v>4</v>
      </c>
    </row>
    <row r="114" spans="1:10" ht="13.15" customHeight="1">
      <c r="A114" s="159" t="s">
        <v>174</v>
      </c>
      <c r="B114" s="160" t="s">
        <v>180</v>
      </c>
      <c r="C114" s="65">
        <v>2019</v>
      </c>
      <c r="D114" s="18">
        <v>1.1499999999999999</v>
      </c>
      <c r="E114" s="66" t="s">
        <v>196</v>
      </c>
      <c r="F114" s="66" t="s">
        <v>86</v>
      </c>
      <c r="G114" s="68">
        <f t="shared" si="20"/>
        <v>0.21941539652892203</v>
      </c>
      <c r="H114" s="69">
        <f t="shared" si="21"/>
        <v>0.219</v>
      </c>
      <c r="I114" s="70">
        <f t="shared" si="22"/>
        <v>1.46</v>
      </c>
      <c r="J114" s="71">
        <f t="shared" si="23"/>
        <v>3</v>
      </c>
    </row>
    <row r="115" spans="1:10" ht="13.15" customHeight="1">
      <c r="A115" s="156" t="s">
        <v>174</v>
      </c>
      <c r="B115" s="145" t="s">
        <v>181</v>
      </c>
      <c r="C115" s="65">
        <v>2019</v>
      </c>
      <c r="D115" s="18">
        <v>1.18</v>
      </c>
      <c r="E115" s="18" t="s">
        <v>196</v>
      </c>
      <c r="F115" s="44" t="s">
        <v>86</v>
      </c>
      <c r="G115" s="68">
        <f t="shared" si="20"/>
        <v>0.19757624015247355</v>
      </c>
      <c r="H115" s="69">
        <f t="shared" si="21"/>
        <v>0.19800000000000001</v>
      </c>
      <c r="I115" s="70">
        <f t="shared" si="22"/>
        <v>1.32</v>
      </c>
      <c r="J115" s="71">
        <f t="shared" si="23"/>
        <v>4</v>
      </c>
    </row>
    <row r="116" spans="1:10" ht="13.15" customHeight="1">
      <c r="A116" s="156" t="s">
        <v>174</v>
      </c>
      <c r="B116" s="145" t="s">
        <v>182</v>
      </c>
      <c r="C116" s="65">
        <v>2019</v>
      </c>
      <c r="D116" s="18">
        <v>1.18</v>
      </c>
      <c r="E116" s="18" t="s">
        <v>196</v>
      </c>
      <c r="F116" s="44" t="s">
        <v>86</v>
      </c>
      <c r="G116" s="68">
        <f t="shared" si="20"/>
        <v>0.19757624015247355</v>
      </c>
      <c r="H116" s="69">
        <f t="shared" si="21"/>
        <v>0.19800000000000001</v>
      </c>
      <c r="I116" s="70">
        <f t="shared" si="22"/>
        <v>1.32</v>
      </c>
      <c r="J116" s="71">
        <f t="shared" si="23"/>
        <v>4</v>
      </c>
    </row>
    <row r="117" spans="1:10" ht="13.15" customHeight="1">
      <c r="A117" s="156" t="s">
        <v>183</v>
      </c>
      <c r="B117" s="145" t="s">
        <v>184</v>
      </c>
      <c r="C117" s="65">
        <v>2019</v>
      </c>
      <c r="D117" s="18">
        <v>1.23</v>
      </c>
      <c r="E117" s="18" t="s">
        <v>196</v>
      </c>
      <c r="F117" s="44" t="s">
        <v>86</v>
      </c>
      <c r="G117" s="68">
        <f t="shared" si="20"/>
        <v>0.16888967495700072</v>
      </c>
      <c r="H117" s="69">
        <f t="shared" si="21"/>
        <v>0.16900000000000001</v>
      </c>
      <c r="I117" s="70">
        <f t="shared" si="22"/>
        <v>1.1299999999999999</v>
      </c>
      <c r="J117" s="71">
        <f t="shared" si="23"/>
        <v>4</v>
      </c>
    </row>
    <row r="118" spans="1:10" ht="13.15" customHeight="1">
      <c r="A118" s="156" t="s">
        <v>183</v>
      </c>
      <c r="B118" s="145" t="s">
        <v>185</v>
      </c>
      <c r="C118" s="65">
        <v>2019</v>
      </c>
      <c r="D118" s="18">
        <v>1.23</v>
      </c>
      <c r="E118" s="18" t="s">
        <v>196</v>
      </c>
      <c r="F118" s="44" t="s">
        <v>86</v>
      </c>
      <c r="G118" s="68">
        <f t="shared" ref="G118:G124" si="32">IF(F118="Y",((1/(1+EXP(2.6968+(1.1686*LN(D118-0.9)))))),((1/(1+EXP(2.8891+(1.1686*(LN(D118-0.9))))))))</f>
        <v>0.16888967495700072</v>
      </c>
      <c r="H118" s="69">
        <f t="shared" ref="H118:H124" si="33">ROUND(G118,3)</f>
        <v>0.16900000000000001</v>
      </c>
      <c r="I118" s="70">
        <f t="shared" ref="I118:I124" si="34">ROUND(H118/0.15,2)</f>
        <v>1.1299999999999999</v>
      </c>
      <c r="J118" s="71">
        <f t="shared" ref="J118:J124" si="35">IF(I118&lt;0.673,5,IF(I118&lt;1.33,4,IF(I118&lt;2,3,IF(I118&lt;2.67,2,1))))</f>
        <v>4</v>
      </c>
    </row>
    <row r="119" spans="1:10" ht="13.15" customHeight="1">
      <c r="A119" s="146" t="s">
        <v>345</v>
      </c>
      <c r="B119" s="147" t="s">
        <v>346</v>
      </c>
      <c r="C119" s="65">
        <v>2019</v>
      </c>
      <c r="D119" s="66">
        <v>1.71</v>
      </c>
      <c r="E119" s="18" t="s">
        <v>86</v>
      </c>
      <c r="F119" s="18" t="s">
        <v>86</v>
      </c>
      <c r="G119" s="69">
        <f t="shared" si="32"/>
        <v>6.6430978778359406E-2</v>
      </c>
      <c r="H119" s="69">
        <f t="shared" si="33"/>
        <v>6.6000000000000003E-2</v>
      </c>
      <c r="I119" s="70">
        <f t="shared" si="34"/>
        <v>0.44</v>
      </c>
      <c r="J119" s="74">
        <f t="shared" si="35"/>
        <v>5</v>
      </c>
    </row>
    <row r="120" spans="1:10" ht="13.15" customHeight="1">
      <c r="A120" s="146" t="s">
        <v>186</v>
      </c>
      <c r="B120" s="147" t="s">
        <v>266</v>
      </c>
      <c r="C120" s="65">
        <v>2019</v>
      </c>
      <c r="D120" s="66">
        <v>1.43</v>
      </c>
      <c r="E120" s="66" t="s">
        <v>86</v>
      </c>
      <c r="F120" s="67" t="s">
        <v>86</v>
      </c>
      <c r="G120" s="68">
        <f t="shared" si="32"/>
        <v>0.10459491849361911</v>
      </c>
      <c r="H120" s="69">
        <f t="shared" si="33"/>
        <v>0.105</v>
      </c>
      <c r="I120" s="70">
        <f t="shared" si="34"/>
        <v>0.7</v>
      </c>
      <c r="J120" s="71">
        <f t="shared" si="35"/>
        <v>4</v>
      </c>
    </row>
    <row r="121" spans="1:10" ht="13.15" customHeight="1">
      <c r="A121" s="150" t="s">
        <v>186</v>
      </c>
      <c r="B121" s="18" t="s">
        <v>267</v>
      </c>
      <c r="C121" s="65">
        <v>2019</v>
      </c>
      <c r="D121" s="66">
        <v>1.43</v>
      </c>
      <c r="E121" s="66" t="s">
        <v>86</v>
      </c>
      <c r="F121" s="67" t="s">
        <v>86</v>
      </c>
      <c r="G121" s="68">
        <f t="shared" si="32"/>
        <v>0.10459491849361911</v>
      </c>
      <c r="H121" s="69">
        <f t="shared" si="33"/>
        <v>0.105</v>
      </c>
      <c r="I121" s="70">
        <f t="shared" si="34"/>
        <v>0.7</v>
      </c>
      <c r="J121" s="71">
        <f t="shared" si="35"/>
        <v>4</v>
      </c>
    </row>
    <row r="122" spans="1:10" ht="13.15" customHeight="1">
      <c r="A122" s="149" t="s">
        <v>186</v>
      </c>
      <c r="B122" s="9" t="s">
        <v>187</v>
      </c>
      <c r="C122" s="65">
        <v>2019</v>
      </c>
      <c r="D122" s="66">
        <v>1.29</v>
      </c>
      <c r="E122" s="66" t="s">
        <v>86</v>
      </c>
      <c r="F122" s="66" t="s">
        <v>86</v>
      </c>
      <c r="G122" s="68">
        <f t="shared" si="32"/>
        <v>0.14322773155168095</v>
      </c>
      <c r="H122" s="69">
        <f t="shared" si="33"/>
        <v>0.14299999999999999</v>
      </c>
      <c r="I122" s="70">
        <f t="shared" si="34"/>
        <v>0.95</v>
      </c>
      <c r="J122" s="71">
        <f t="shared" si="35"/>
        <v>4</v>
      </c>
    </row>
    <row r="123" spans="1:10" ht="13.15" customHeight="1">
      <c r="A123" s="146" t="s">
        <v>186</v>
      </c>
      <c r="B123" s="147" t="s">
        <v>188</v>
      </c>
      <c r="C123" s="65">
        <v>2019</v>
      </c>
      <c r="D123" s="18">
        <v>1.43</v>
      </c>
      <c r="E123" s="66" t="s">
        <v>86</v>
      </c>
      <c r="F123" s="67" t="s">
        <v>86</v>
      </c>
      <c r="G123" s="68">
        <f t="shared" si="32"/>
        <v>0.10459491849361911</v>
      </c>
      <c r="H123" s="69">
        <f t="shared" si="33"/>
        <v>0.105</v>
      </c>
      <c r="I123" s="70">
        <f t="shared" si="34"/>
        <v>0.7</v>
      </c>
      <c r="J123" s="71">
        <f t="shared" si="35"/>
        <v>4</v>
      </c>
    </row>
    <row r="124" spans="1:10" ht="13.15" customHeight="1">
      <c r="A124" s="144" t="s">
        <v>186</v>
      </c>
      <c r="B124" s="9" t="s">
        <v>189</v>
      </c>
      <c r="C124" s="65">
        <v>2019</v>
      </c>
      <c r="D124" s="66">
        <v>1.25</v>
      </c>
      <c r="E124" s="18" t="s">
        <v>196</v>
      </c>
      <c r="F124" s="44" t="s">
        <v>86</v>
      </c>
      <c r="G124" s="68">
        <f t="shared" si="32"/>
        <v>0.15945645755950677</v>
      </c>
      <c r="H124" s="69">
        <f t="shared" si="33"/>
        <v>0.159</v>
      </c>
      <c r="I124" s="70">
        <f t="shared" si="34"/>
        <v>1.06</v>
      </c>
      <c r="J124" s="71">
        <f t="shared" si="35"/>
        <v>4</v>
      </c>
    </row>
    <row r="125" spans="1:10" ht="13.15" customHeight="1">
      <c r="A125" s="144" t="s">
        <v>186</v>
      </c>
      <c r="B125" s="9" t="s">
        <v>190</v>
      </c>
      <c r="C125" s="65">
        <v>2019</v>
      </c>
      <c r="D125" s="18">
        <v>1.26</v>
      </c>
      <c r="E125" s="18" t="s">
        <v>196</v>
      </c>
      <c r="F125" s="44" t="s">
        <v>86</v>
      </c>
      <c r="G125" s="68">
        <f t="shared" si="20"/>
        <v>0.15509342889208913</v>
      </c>
      <c r="H125" s="69">
        <f t="shared" si="21"/>
        <v>0.155</v>
      </c>
      <c r="I125" s="70">
        <f t="shared" si="22"/>
        <v>1.03</v>
      </c>
      <c r="J125" s="71">
        <f t="shared" si="23"/>
        <v>4</v>
      </c>
    </row>
    <row r="126" spans="1:10" ht="13.15" customHeight="1">
      <c r="A126" s="153" t="s">
        <v>186</v>
      </c>
      <c r="B126" s="66" t="s">
        <v>191</v>
      </c>
      <c r="C126" s="65">
        <v>2019</v>
      </c>
      <c r="D126" s="18">
        <v>1.26</v>
      </c>
      <c r="E126" s="18" t="s">
        <v>196</v>
      </c>
      <c r="F126" s="44" t="s">
        <v>86</v>
      </c>
      <c r="G126" s="68">
        <f t="shared" si="20"/>
        <v>0.15509342889208913</v>
      </c>
      <c r="H126" s="69">
        <f t="shared" si="21"/>
        <v>0.155</v>
      </c>
      <c r="I126" s="70">
        <f t="shared" si="22"/>
        <v>1.03</v>
      </c>
      <c r="J126" s="71">
        <f t="shared" si="23"/>
        <v>4</v>
      </c>
    </row>
    <row r="127" spans="1:10" ht="13.15" customHeight="1">
      <c r="A127" s="149" t="s">
        <v>192</v>
      </c>
      <c r="B127" s="9" t="s">
        <v>193</v>
      </c>
      <c r="C127" s="65">
        <v>2019</v>
      </c>
      <c r="D127" s="66">
        <v>1.33</v>
      </c>
      <c r="E127" s="66" t="s">
        <v>86</v>
      </c>
      <c r="F127" s="67" t="s">
        <v>86</v>
      </c>
      <c r="G127" s="68">
        <f t="shared" si="20"/>
        <v>0.12978776668212111</v>
      </c>
      <c r="H127" s="69">
        <f t="shared" si="21"/>
        <v>0.13</v>
      </c>
      <c r="I127" s="70">
        <f t="shared" si="22"/>
        <v>0.87</v>
      </c>
      <c r="J127" s="71">
        <f t="shared" si="23"/>
        <v>4</v>
      </c>
    </row>
  </sheetData>
  <phoneticPr fontId="2" type="noConversion"/>
  <pageMargins left="0.25" right="0.2" top="0.25" bottom="0.25" header="0.3" footer="0.3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165"/>
  <sheetViews>
    <sheetView workbookViewId="0">
      <pane xSplit="6" ySplit="2" topLeftCell="K3" activePane="bottomRight" state="frozen"/>
      <selection sqref="A1:XFD1048576"/>
      <selection pane="topRight" sqref="A1:XFD1048576"/>
      <selection pane="bottomLeft" sqref="A1:XFD1048576"/>
      <selection pane="bottomRight" activeCell="A5" sqref="A5:XFD5"/>
    </sheetView>
  </sheetViews>
  <sheetFormatPr defaultRowHeight="12.75"/>
  <cols>
    <col min="1" max="1" width="8.140625" style="111" customWidth="1"/>
    <col min="2" max="2" width="9.85546875" style="111" bestFit="1" customWidth="1"/>
    <col min="3" max="3" width="11.28515625" style="252" bestFit="1" customWidth="1"/>
    <col min="4" max="4" width="26.140625" style="252" customWidth="1"/>
    <col min="5" max="5" width="7.42578125" style="252" customWidth="1"/>
    <col min="6" max="6" width="8.28515625" style="252" customWidth="1"/>
    <col min="7" max="9" width="8.7109375" style="255" customWidth="1"/>
    <col min="10" max="10" width="8.42578125" style="255" bestFit="1" customWidth="1"/>
    <col min="11" max="22" width="8.7109375" style="255" customWidth="1"/>
    <col min="23" max="23" width="7.42578125" style="209" bestFit="1" customWidth="1"/>
    <col min="24" max="24" width="5.28515625" style="209" bestFit="1" customWidth="1"/>
    <col min="25" max="25" width="10.140625" style="209" bestFit="1" customWidth="1"/>
    <col min="26" max="26" width="11.28515625" style="209" bestFit="1" customWidth="1"/>
    <col min="27" max="27" width="7.28515625" style="209" customWidth="1"/>
    <col min="28" max="28" width="7.5703125" style="209" bestFit="1" customWidth="1"/>
    <col min="29" max="29" width="7.5703125" style="72" bestFit="1" customWidth="1"/>
    <col min="30" max="31" width="9" style="72" bestFit="1" customWidth="1"/>
    <col min="32" max="32" width="8" style="72" bestFit="1" customWidth="1"/>
    <col min="33" max="33" width="7.42578125" style="72" bestFit="1" customWidth="1"/>
    <col min="34" max="34" width="5" style="72" bestFit="1" customWidth="1"/>
    <col min="35" max="35" width="10.140625" style="72" bestFit="1" customWidth="1"/>
    <col min="36" max="36" width="11.5703125" style="72" bestFit="1" customWidth="1"/>
    <col min="37" max="37" width="7" style="72" bestFit="1" customWidth="1"/>
    <col min="38" max="39" width="7.5703125" style="72" bestFit="1" customWidth="1"/>
    <col min="40" max="41" width="9" style="72" bestFit="1" customWidth="1"/>
    <col min="42" max="42" width="8" style="72" bestFit="1" customWidth="1"/>
    <col min="43" max="43" width="7.5703125" style="72" customWidth="1"/>
    <col min="44" max="44" width="9.5703125" style="72" bestFit="1" customWidth="1"/>
    <col min="45" max="45" width="7.140625" style="72" bestFit="1" customWidth="1"/>
    <col min="46" max="46" width="5.7109375" style="209" bestFit="1" customWidth="1"/>
    <col min="47" max="47" width="9.5703125" style="209" bestFit="1" customWidth="1"/>
    <col min="48" max="48" width="5.85546875" style="209" bestFit="1" customWidth="1"/>
    <col min="49" max="49" width="5.7109375" style="141" bestFit="1" customWidth="1"/>
    <col min="50" max="50" width="9.5703125" style="141" bestFit="1" customWidth="1"/>
    <col min="51" max="51" width="5.85546875" style="142" bestFit="1" customWidth="1"/>
    <col min="52" max="16384" width="9.140625" style="72"/>
  </cols>
  <sheetData>
    <row r="1" spans="1:51" s="109" customFormat="1" ht="13.5" thickBot="1">
      <c r="A1" s="219"/>
      <c r="B1" s="121"/>
      <c r="C1" s="220"/>
      <c r="D1" s="220"/>
      <c r="E1" s="221"/>
      <c r="F1" s="221"/>
      <c r="G1" s="173" t="s">
        <v>28</v>
      </c>
      <c r="H1" s="222"/>
      <c r="I1" s="222"/>
      <c r="J1" s="222"/>
      <c r="K1" s="222"/>
      <c r="L1" s="222"/>
      <c r="M1" s="222"/>
      <c r="N1" s="116"/>
      <c r="O1" s="173" t="s">
        <v>29</v>
      </c>
      <c r="P1" s="222"/>
      <c r="Q1" s="222"/>
      <c r="R1" s="222"/>
      <c r="S1" s="222"/>
      <c r="T1" s="222"/>
      <c r="U1" s="222"/>
      <c r="V1" s="116"/>
      <c r="W1" s="223" t="s">
        <v>30</v>
      </c>
      <c r="X1" s="224"/>
      <c r="Y1" s="224"/>
      <c r="Z1" s="224"/>
      <c r="AA1" s="224"/>
      <c r="AB1" s="224"/>
      <c r="AC1" s="224"/>
      <c r="AD1" s="224"/>
      <c r="AE1" s="224"/>
      <c r="AF1" s="225"/>
      <c r="AG1" s="223" t="s">
        <v>31</v>
      </c>
      <c r="AH1" s="224"/>
      <c r="AI1" s="224"/>
      <c r="AJ1" s="224"/>
      <c r="AK1" s="224"/>
      <c r="AL1" s="224"/>
      <c r="AM1" s="224"/>
      <c r="AN1" s="224"/>
      <c r="AO1" s="224"/>
      <c r="AP1" s="225"/>
      <c r="AQ1" s="226" t="s">
        <v>13</v>
      </c>
      <c r="AR1" s="227" t="s">
        <v>16</v>
      </c>
      <c r="AS1" s="228" t="s">
        <v>9</v>
      </c>
      <c r="AT1" s="37" t="s">
        <v>13</v>
      </c>
      <c r="AU1" s="38" t="s">
        <v>16</v>
      </c>
      <c r="AV1" s="39" t="s">
        <v>51</v>
      </c>
      <c r="AW1" s="229" t="s">
        <v>13</v>
      </c>
      <c r="AX1" s="42" t="s">
        <v>16</v>
      </c>
      <c r="AY1" s="230" t="s">
        <v>51</v>
      </c>
    </row>
    <row r="2" spans="1:51" s="7" customFormat="1" ht="34.5" thickBot="1">
      <c r="A2" s="52" t="s">
        <v>27</v>
      </c>
      <c r="B2" s="231" t="s">
        <v>84</v>
      </c>
      <c r="C2" s="52" t="s">
        <v>19</v>
      </c>
      <c r="D2" s="59" t="s">
        <v>20</v>
      </c>
      <c r="E2" s="231" t="s">
        <v>76</v>
      </c>
      <c r="F2" s="60" t="s">
        <v>21</v>
      </c>
      <c r="G2" s="183" t="s">
        <v>25</v>
      </c>
      <c r="H2" s="232" t="s">
        <v>0</v>
      </c>
      <c r="I2" s="181" t="s">
        <v>34</v>
      </c>
      <c r="J2" s="181" t="s">
        <v>62</v>
      </c>
      <c r="K2" s="181" t="s">
        <v>35</v>
      </c>
      <c r="L2" s="181" t="s">
        <v>36</v>
      </c>
      <c r="M2" s="181" t="s">
        <v>37</v>
      </c>
      <c r="N2" s="233" t="s">
        <v>38</v>
      </c>
      <c r="O2" s="183" t="s">
        <v>25</v>
      </c>
      <c r="P2" s="232" t="s">
        <v>0</v>
      </c>
      <c r="Q2" s="181" t="s">
        <v>34</v>
      </c>
      <c r="R2" s="181" t="s">
        <v>62</v>
      </c>
      <c r="S2" s="181" t="s">
        <v>35</v>
      </c>
      <c r="T2" s="181" t="s">
        <v>36</v>
      </c>
      <c r="U2" s="181" t="s">
        <v>37</v>
      </c>
      <c r="V2" s="233" t="s">
        <v>38</v>
      </c>
      <c r="W2" s="234" t="s">
        <v>26</v>
      </c>
      <c r="X2" s="235" t="s">
        <v>2</v>
      </c>
      <c r="Y2" s="35" t="s">
        <v>5</v>
      </c>
      <c r="Z2" s="35" t="s">
        <v>63</v>
      </c>
      <c r="AA2" s="235" t="s">
        <v>6</v>
      </c>
      <c r="AB2" s="35" t="s">
        <v>3</v>
      </c>
      <c r="AC2" s="236" t="s">
        <v>3</v>
      </c>
      <c r="AD2" s="236" t="s">
        <v>23</v>
      </c>
      <c r="AE2" s="236" t="s">
        <v>24</v>
      </c>
      <c r="AF2" s="237" t="s">
        <v>4</v>
      </c>
      <c r="AG2" s="183" t="s">
        <v>26</v>
      </c>
      <c r="AH2" s="232" t="s">
        <v>2</v>
      </c>
      <c r="AI2" s="232" t="s">
        <v>5</v>
      </c>
      <c r="AJ2" s="232" t="s">
        <v>64</v>
      </c>
      <c r="AK2" s="232" t="s">
        <v>6</v>
      </c>
      <c r="AL2" s="232" t="s">
        <v>3</v>
      </c>
      <c r="AM2" s="232" t="s">
        <v>3</v>
      </c>
      <c r="AN2" s="232" t="s">
        <v>23</v>
      </c>
      <c r="AO2" s="232" t="s">
        <v>24</v>
      </c>
      <c r="AP2" s="238" t="s">
        <v>4</v>
      </c>
      <c r="AQ2" s="45" t="s">
        <v>7</v>
      </c>
      <c r="AR2" s="92" t="s">
        <v>8</v>
      </c>
      <c r="AS2" s="239" t="s">
        <v>8</v>
      </c>
      <c r="AT2" s="213" t="s">
        <v>65</v>
      </c>
      <c r="AU2" s="186" t="s">
        <v>65</v>
      </c>
      <c r="AV2" s="40" t="s">
        <v>65</v>
      </c>
      <c r="AW2" s="214" t="s">
        <v>45</v>
      </c>
      <c r="AX2" s="187" t="s">
        <v>45</v>
      </c>
      <c r="AY2" s="240" t="s">
        <v>32</v>
      </c>
    </row>
    <row r="3" spans="1:51" ht="13.15" customHeight="1">
      <c r="A3" s="66">
        <v>10556</v>
      </c>
      <c r="B3" s="66" t="s">
        <v>230</v>
      </c>
      <c r="C3" s="241" t="str">
        <f>Rollover!A3</f>
        <v>Acura</v>
      </c>
      <c r="D3" s="74" t="str">
        <f>Rollover!B3</f>
        <v>RDX SUV FWD</v>
      </c>
      <c r="E3" s="136" t="s">
        <v>88</v>
      </c>
      <c r="F3" s="242">
        <f>Rollover!C3</f>
        <v>2019</v>
      </c>
      <c r="G3" s="11">
        <v>300.20100000000002</v>
      </c>
      <c r="H3" s="12">
        <v>0.26100000000000001</v>
      </c>
      <c r="I3" s="12">
        <v>1165.6199999999999</v>
      </c>
      <c r="J3" s="12">
        <v>100.63500000000001</v>
      </c>
      <c r="K3" s="12">
        <v>27.321000000000002</v>
      </c>
      <c r="L3" s="12">
        <v>41.59</v>
      </c>
      <c r="M3" s="12">
        <v>1457.93</v>
      </c>
      <c r="N3" s="13">
        <v>2063.174</v>
      </c>
      <c r="O3" s="11">
        <v>352.62799999999999</v>
      </c>
      <c r="P3" s="12">
        <v>0.29799999999999999</v>
      </c>
      <c r="Q3" s="12">
        <v>438.54399999999998</v>
      </c>
      <c r="R3" s="12">
        <v>372.26</v>
      </c>
      <c r="S3" s="12">
        <v>15.3</v>
      </c>
      <c r="T3" s="12">
        <v>38.338999999999999</v>
      </c>
      <c r="U3" s="12">
        <v>1611.771</v>
      </c>
      <c r="V3" s="13">
        <v>1961.7139999999999</v>
      </c>
      <c r="W3" s="243">
        <f t="shared" ref="W3:W28" si="0">NORMDIST(LN(G3),7.45231,0.73998,1)</f>
        <v>9.087493236271886E-3</v>
      </c>
      <c r="X3" s="6">
        <f t="shared" ref="X3:X28" si="1">1/(1+EXP(3.2269-1.9688*H3))</f>
        <v>6.220807975867898E-2</v>
      </c>
      <c r="Y3" s="6">
        <f t="shared" ref="Y3:Y28" si="2">1/(1+EXP(10.9745-2.375*I3/1000))</f>
        <v>2.7289445978991039E-4</v>
      </c>
      <c r="Z3" s="6">
        <f t="shared" ref="Z3:Z28" si="3">1/(1+EXP(10.9745-2.375*J3/1000))</f>
        <v>2.1758335475985276E-5</v>
      </c>
      <c r="AA3" s="6">
        <f t="shared" ref="AA3:AA28" si="4">MAX(X3,Y3,Z3)</f>
        <v>6.220807975867898E-2</v>
      </c>
      <c r="AB3" s="6">
        <f t="shared" ref="AB3:AB28" si="5">1/(1+EXP(12.597-0.05861*35-1.568*(K3^0.4612)))</f>
        <v>3.432584630146316E-2</v>
      </c>
      <c r="AC3" s="6">
        <f t="shared" ref="AC3:AC28" si="6">AB3</f>
        <v>3.432584630146316E-2</v>
      </c>
      <c r="AD3" s="6">
        <f t="shared" ref="AD3:AD28" si="7">1/(1+EXP(5.7949-0.5196*M3/1000))</f>
        <v>6.4490047563182749E-3</v>
      </c>
      <c r="AE3" s="6">
        <f t="shared" ref="AE3:AE28" si="8">1/(1+EXP(5.7949-0.5196*N3/1000))</f>
        <v>8.8112576564607289E-3</v>
      </c>
      <c r="AF3" s="27">
        <f t="shared" ref="AF3:AF28" si="9">MAX(AD3,AE3)</f>
        <v>8.8112576564607289E-3</v>
      </c>
      <c r="AG3" s="26">
        <f t="shared" ref="AG3:AG28" si="10">NORMDIST(LN(O3),7.45231,0.73998,1)</f>
        <v>1.5995924456285792E-2</v>
      </c>
      <c r="AH3" s="6">
        <f t="shared" ref="AH3:AH28" si="11">1/(1+EXP(3.2269-1.9688*P3))</f>
        <v>6.6595751557450455E-2</v>
      </c>
      <c r="AI3" s="6">
        <f t="shared" ref="AI3:AI28" si="12">1/(1+EXP(10.958-3.77*Q3/1000))</f>
        <v>9.0988256211537694E-5</v>
      </c>
      <c r="AJ3" s="6">
        <f t="shared" ref="AJ3:AJ28" si="13">1/(1+EXP(10.958-3.77*R3/1000))</f>
        <v>7.0870898051379034E-5</v>
      </c>
      <c r="AK3" s="6">
        <f t="shared" ref="AK3:AK28" si="14">MAX(AH3,AI3,AJ3)</f>
        <v>6.6595751557450455E-2</v>
      </c>
      <c r="AL3" s="6">
        <f t="shared" ref="AL3:AL28" si="15">1/(1+EXP(12.597-0.05861*35-1.568*((S3/0.817)^0.4612)))</f>
        <v>1.1103510653048392E-2</v>
      </c>
      <c r="AM3" s="6">
        <f t="shared" ref="AM3:AM28" si="16">AL3</f>
        <v>1.1103510653048392E-2</v>
      </c>
      <c r="AN3" s="6">
        <f t="shared" ref="AN3:AN28" si="17">1/(1+EXP(5.7949-0.7619*U3/1000))</f>
        <v>1.0283359490755251E-2</v>
      </c>
      <c r="AO3" s="6">
        <f t="shared" ref="AO3:AO28" si="18">1/(1+EXP(5.7949-0.7619*V3/1000))</f>
        <v>1.3383350849608356E-2</v>
      </c>
      <c r="AP3" s="27">
        <f t="shared" ref="AP3:AP28" si="19">MAX(AN3,AO3)</f>
        <v>1.3383350849608356E-2</v>
      </c>
      <c r="AQ3" s="243">
        <f t="shared" ref="AQ3:AQ28" si="20">ROUND(1-(1-W3)*(1-AA3)*(1-AC3)*(1-AF3),3)</f>
        <v>0.111</v>
      </c>
      <c r="AR3" s="6">
        <f t="shared" ref="AR3:AR28" si="21">ROUND(1-(1-AG3)*(1-AK3)*(1-AM3)*(1-AP3),3)</f>
        <v>0.104</v>
      </c>
      <c r="AS3" s="6">
        <f t="shared" ref="AS3:AS28" si="22">ROUND(AVERAGE(AR3,AQ3),3)</f>
        <v>0.108</v>
      </c>
      <c r="AT3" s="137">
        <f t="shared" ref="AT3:AT28" si="23">ROUND(AQ3/0.15,2)</f>
        <v>0.74</v>
      </c>
      <c r="AU3" s="137">
        <f t="shared" ref="AU3:AU28" si="24">ROUND(AR3/0.15,2)</f>
        <v>0.69</v>
      </c>
      <c r="AV3" s="137">
        <f t="shared" ref="AV3:AV28" si="25">ROUND(AS3/0.15,2)</f>
        <v>0.72</v>
      </c>
      <c r="AW3" s="138">
        <f t="shared" ref="AW3:AW28" si="26">IF(AT3&lt;0.67,5,IF(AT3&lt;1,4,IF(AT3&lt;1.33,3,IF(AT3&lt;2.67,2,1))))</f>
        <v>4</v>
      </c>
      <c r="AX3" s="138">
        <f t="shared" ref="AX3:AX28" si="27">IF(AU3&lt;0.67,5,IF(AU3&lt;1,4,IF(AU3&lt;1.33,3,IF(AU3&lt;2.67,2,1))))</f>
        <v>4</v>
      </c>
      <c r="AY3" s="244">
        <f t="shared" ref="AY3:AY28" si="28">IF(AV3&lt;0.67,5,IF(AV3&lt;1,4,IF(AV3&lt;1.33,3,IF(AV3&lt;2.67,2,1))))</f>
        <v>4</v>
      </c>
    </row>
    <row r="4" spans="1:51" ht="13.15" customHeight="1">
      <c r="A4" s="66">
        <v>10556</v>
      </c>
      <c r="B4" s="66" t="s">
        <v>230</v>
      </c>
      <c r="C4" s="241" t="str">
        <f>Rollover!A4</f>
        <v>Acura</v>
      </c>
      <c r="D4" s="74" t="str">
        <f>Rollover!B4</f>
        <v>RDX SUV AWD</v>
      </c>
      <c r="E4" s="136" t="s">
        <v>88</v>
      </c>
      <c r="F4" s="242">
        <f>Rollover!C4</f>
        <v>2019</v>
      </c>
      <c r="G4" s="11">
        <v>300.20100000000002</v>
      </c>
      <c r="H4" s="12">
        <v>0.26100000000000001</v>
      </c>
      <c r="I4" s="12">
        <v>1165.6199999999999</v>
      </c>
      <c r="J4" s="12">
        <v>100.63500000000001</v>
      </c>
      <c r="K4" s="12">
        <v>27.321000000000002</v>
      </c>
      <c r="L4" s="12">
        <v>41.59</v>
      </c>
      <c r="M4" s="12">
        <v>1457.93</v>
      </c>
      <c r="N4" s="13">
        <v>2063.174</v>
      </c>
      <c r="O4" s="11">
        <v>352.62799999999999</v>
      </c>
      <c r="P4" s="12">
        <v>0.29799999999999999</v>
      </c>
      <c r="Q4" s="12">
        <v>438.54399999999998</v>
      </c>
      <c r="R4" s="12">
        <v>372.26</v>
      </c>
      <c r="S4" s="12">
        <v>15.3</v>
      </c>
      <c r="T4" s="12">
        <v>38.338999999999999</v>
      </c>
      <c r="U4" s="12">
        <v>1611.771</v>
      </c>
      <c r="V4" s="13">
        <v>1961.7139999999999</v>
      </c>
      <c r="W4" s="243">
        <f t="shared" si="0"/>
        <v>9.087493236271886E-3</v>
      </c>
      <c r="X4" s="6">
        <f t="shared" si="1"/>
        <v>6.220807975867898E-2</v>
      </c>
      <c r="Y4" s="6">
        <f t="shared" si="2"/>
        <v>2.7289445978991039E-4</v>
      </c>
      <c r="Z4" s="6">
        <f t="shared" si="3"/>
        <v>2.1758335475985276E-5</v>
      </c>
      <c r="AA4" s="6">
        <f t="shared" si="4"/>
        <v>6.220807975867898E-2</v>
      </c>
      <c r="AB4" s="6">
        <f t="shared" si="5"/>
        <v>3.432584630146316E-2</v>
      </c>
      <c r="AC4" s="6">
        <f t="shared" si="6"/>
        <v>3.432584630146316E-2</v>
      </c>
      <c r="AD4" s="6">
        <f t="shared" si="7"/>
        <v>6.4490047563182749E-3</v>
      </c>
      <c r="AE4" s="6">
        <f t="shared" si="8"/>
        <v>8.8112576564607289E-3</v>
      </c>
      <c r="AF4" s="27">
        <f t="shared" si="9"/>
        <v>8.8112576564607289E-3</v>
      </c>
      <c r="AG4" s="26">
        <f t="shared" si="10"/>
        <v>1.5995924456285792E-2</v>
      </c>
      <c r="AH4" s="6">
        <f t="shared" si="11"/>
        <v>6.6595751557450455E-2</v>
      </c>
      <c r="AI4" s="6">
        <f t="shared" si="12"/>
        <v>9.0988256211537694E-5</v>
      </c>
      <c r="AJ4" s="6">
        <f t="shared" si="13"/>
        <v>7.0870898051379034E-5</v>
      </c>
      <c r="AK4" s="6">
        <f t="shared" si="14"/>
        <v>6.6595751557450455E-2</v>
      </c>
      <c r="AL4" s="6">
        <f t="shared" si="15"/>
        <v>1.1103510653048392E-2</v>
      </c>
      <c r="AM4" s="6">
        <f t="shared" si="16"/>
        <v>1.1103510653048392E-2</v>
      </c>
      <c r="AN4" s="6">
        <f t="shared" si="17"/>
        <v>1.0283359490755251E-2</v>
      </c>
      <c r="AO4" s="6">
        <f t="shared" si="18"/>
        <v>1.3383350849608356E-2</v>
      </c>
      <c r="AP4" s="27">
        <f t="shared" si="19"/>
        <v>1.3383350849608356E-2</v>
      </c>
      <c r="AQ4" s="243">
        <f t="shared" si="20"/>
        <v>0.111</v>
      </c>
      <c r="AR4" s="6">
        <f t="shared" si="21"/>
        <v>0.104</v>
      </c>
      <c r="AS4" s="6">
        <f t="shared" si="22"/>
        <v>0.108</v>
      </c>
      <c r="AT4" s="137">
        <f t="shared" si="23"/>
        <v>0.74</v>
      </c>
      <c r="AU4" s="137">
        <f t="shared" si="24"/>
        <v>0.69</v>
      </c>
      <c r="AV4" s="137">
        <f t="shared" si="25"/>
        <v>0.72</v>
      </c>
      <c r="AW4" s="138">
        <f t="shared" si="26"/>
        <v>4</v>
      </c>
      <c r="AX4" s="138">
        <f t="shared" si="27"/>
        <v>4</v>
      </c>
      <c r="AY4" s="244">
        <f t="shared" si="28"/>
        <v>4</v>
      </c>
    </row>
    <row r="5" spans="1:51" ht="13.15" customHeight="1">
      <c r="A5" s="151">
        <v>10826</v>
      </c>
      <c r="B5" s="67" t="s">
        <v>396</v>
      </c>
      <c r="C5" s="241" t="str">
        <f>Rollover!A5</f>
        <v>Audi</v>
      </c>
      <c r="D5" s="74" t="str">
        <f>Rollover!B5</f>
        <v>e-Tron SUV AWD</v>
      </c>
      <c r="E5" s="136" t="s">
        <v>88</v>
      </c>
      <c r="F5" s="242">
        <f>Rollover!C5</f>
        <v>2019</v>
      </c>
      <c r="G5" s="245">
        <v>212.435</v>
      </c>
      <c r="H5" s="246">
        <v>0.22600000000000001</v>
      </c>
      <c r="I5" s="246">
        <v>1127.4469999999999</v>
      </c>
      <c r="J5" s="246">
        <v>71.162000000000006</v>
      </c>
      <c r="K5" s="246">
        <v>28.856000000000002</v>
      </c>
      <c r="L5" s="246">
        <v>37.871000000000002</v>
      </c>
      <c r="M5" s="246">
        <v>609.779</v>
      </c>
      <c r="N5" s="247">
        <v>1489.338</v>
      </c>
      <c r="O5" s="11">
        <v>322.75700000000001</v>
      </c>
      <c r="P5" s="12">
        <v>0.379</v>
      </c>
      <c r="Q5" s="12">
        <v>700.48500000000001</v>
      </c>
      <c r="R5" s="12">
        <v>298.411</v>
      </c>
      <c r="S5" s="12">
        <v>13.164</v>
      </c>
      <c r="T5" s="12">
        <v>39.043999999999997</v>
      </c>
      <c r="U5" s="12">
        <v>1087.0419999999999</v>
      </c>
      <c r="V5" s="13">
        <v>1417.098</v>
      </c>
      <c r="W5" s="243">
        <f t="shared" si="0"/>
        <v>2.3320194125847388E-3</v>
      </c>
      <c r="X5" s="6">
        <f t="shared" si="1"/>
        <v>5.8307327487936662E-2</v>
      </c>
      <c r="Y5" s="6">
        <f t="shared" si="2"/>
        <v>2.4924788018131549E-4</v>
      </c>
      <c r="Z5" s="6">
        <f t="shared" si="3"/>
        <v>2.0287400338254738E-5</v>
      </c>
      <c r="AA5" s="6">
        <f t="shared" si="4"/>
        <v>5.8307327487936662E-2</v>
      </c>
      <c r="AB5" s="6">
        <f t="shared" si="5"/>
        <v>4.0977791719845315E-2</v>
      </c>
      <c r="AC5" s="6">
        <f t="shared" si="6"/>
        <v>4.0977791719845315E-2</v>
      </c>
      <c r="AD5" s="6">
        <f t="shared" si="7"/>
        <v>4.160052596959978E-3</v>
      </c>
      <c r="AE5" s="6">
        <f t="shared" si="8"/>
        <v>6.5544179034482623E-3</v>
      </c>
      <c r="AF5" s="27">
        <f t="shared" si="9"/>
        <v>6.5544179034482623E-3</v>
      </c>
      <c r="AG5" s="26">
        <f t="shared" si="10"/>
        <v>1.1783086565260951E-2</v>
      </c>
      <c r="AH5" s="6">
        <f t="shared" si="11"/>
        <v>7.722053885197537E-2</v>
      </c>
      <c r="AI5" s="6">
        <f t="shared" si="12"/>
        <v>2.4422617726989424E-4</v>
      </c>
      <c r="AJ5" s="6">
        <f t="shared" si="13"/>
        <v>5.3649190334154742E-5</v>
      </c>
      <c r="AK5" s="6">
        <f t="shared" si="14"/>
        <v>7.722053885197537E-2</v>
      </c>
      <c r="AL5" s="6">
        <f t="shared" si="15"/>
        <v>7.4275993381167959E-3</v>
      </c>
      <c r="AM5" s="6">
        <f t="shared" si="16"/>
        <v>7.4275993381167959E-3</v>
      </c>
      <c r="AN5" s="6">
        <f t="shared" si="17"/>
        <v>6.9180262987246968E-3</v>
      </c>
      <c r="AO5" s="6">
        <f t="shared" si="18"/>
        <v>8.8784249622437614E-3</v>
      </c>
      <c r="AP5" s="27">
        <f t="shared" si="19"/>
        <v>8.8784249622437614E-3</v>
      </c>
      <c r="AQ5" s="243">
        <f t="shared" si="20"/>
        <v>0.105</v>
      </c>
      <c r="AR5" s="6">
        <f t="shared" si="21"/>
        <v>0.10299999999999999</v>
      </c>
      <c r="AS5" s="6">
        <f t="shared" si="22"/>
        <v>0.104</v>
      </c>
      <c r="AT5" s="137">
        <f t="shared" si="23"/>
        <v>0.7</v>
      </c>
      <c r="AU5" s="137">
        <f t="shared" si="24"/>
        <v>0.69</v>
      </c>
      <c r="AV5" s="137">
        <f t="shared" si="25"/>
        <v>0.69</v>
      </c>
      <c r="AW5" s="138">
        <f t="shared" si="26"/>
        <v>4</v>
      </c>
      <c r="AX5" s="138">
        <f t="shared" si="27"/>
        <v>4</v>
      </c>
      <c r="AY5" s="244">
        <f t="shared" si="28"/>
        <v>4</v>
      </c>
    </row>
    <row r="6" spans="1:51" ht="13.15" customHeight="1">
      <c r="A6" s="151">
        <v>10660</v>
      </c>
      <c r="B6" s="67" t="s">
        <v>297</v>
      </c>
      <c r="C6" s="241" t="str">
        <f>Rollover!A6</f>
        <v>Audi</v>
      </c>
      <c r="D6" s="74" t="str">
        <f>Rollover!B6</f>
        <v>Q8 SUV AWD</v>
      </c>
      <c r="E6" s="136" t="s">
        <v>88</v>
      </c>
      <c r="F6" s="242">
        <f>Rollover!C6</f>
        <v>2019</v>
      </c>
      <c r="G6" s="11">
        <v>295.80599999999998</v>
      </c>
      <c r="H6" s="12">
        <v>0.29799999999999999</v>
      </c>
      <c r="I6" s="12">
        <v>1045.3879999999999</v>
      </c>
      <c r="J6" s="12">
        <v>62.002000000000002</v>
      </c>
      <c r="K6" s="12">
        <v>24.998999999999999</v>
      </c>
      <c r="L6" s="12">
        <v>43.417000000000002</v>
      </c>
      <c r="M6" s="12">
        <v>362.548</v>
      </c>
      <c r="N6" s="13">
        <v>263.21800000000002</v>
      </c>
      <c r="O6" s="11">
        <v>238.054</v>
      </c>
      <c r="P6" s="12">
        <v>0.33600000000000002</v>
      </c>
      <c r="Q6" s="12">
        <v>533.01700000000005</v>
      </c>
      <c r="R6" s="12">
        <v>520.73900000000003</v>
      </c>
      <c r="S6" s="12">
        <v>12.29</v>
      </c>
      <c r="T6" s="12">
        <v>45.061</v>
      </c>
      <c r="U6" s="12">
        <v>208.98699999999999</v>
      </c>
      <c r="V6" s="13">
        <v>207.80099999999999</v>
      </c>
      <c r="W6" s="243">
        <f t="shared" si="0"/>
        <v>8.6102763517468244E-3</v>
      </c>
      <c r="X6" s="6">
        <f t="shared" si="1"/>
        <v>6.6595751557450455E-2</v>
      </c>
      <c r="Y6" s="6">
        <f t="shared" si="2"/>
        <v>2.0512138288448597E-4</v>
      </c>
      <c r="Z6" s="6">
        <f t="shared" si="3"/>
        <v>1.9850822795805519E-5</v>
      </c>
      <c r="AA6" s="6">
        <f t="shared" si="4"/>
        <v>6.6595751557450455E-2</v>
      </c>
      <c r="AB6" s="6">
        <f t="shared" si="5"/>
        <v>2.5925586808734281E-2</v>
      </c>
      <c r="AC6" s="6">
        <f t="shared" si="6"/>
        <v>2.5925586808734281E-2</v>
      </c>
      <c r="AD6" s="6">
        <f t="shared" si="7"/>
        <v>3.6603842196991066E-3</v>
      </c>
      <c r="AE6" s="6">
        <f t="shared" si="8"/>
        <v>3.4768975785540073E-3</v>
      </c>
      <c r="AF6" s="27">
        <f t="shared" si="9"/>
        <v>3.6603842196991066E-3</v>
      </c>
      <c r="AG6" s="26">
        <f t="shared" si="10"/>
        <v>3.7309542576948679E-3</v>
      </c>
      <c r="AH6" s="6">
        <f t="shared" si="11"/>
        <v>7.1399801507878169E-2</v>
      </c>
      <c r="AI6" s="6">
        <f t="shared" si="12"/>
        <v>1.2991166608711518E-4</v>
      </c>
      <c r="AJ6" s="6">
        <f t="shared" si="13"/>
        <v>1.2403608659382033E-4</v>
      </c>
      <c r="AK6" s="6">
        <f t="shared" si="14"/>
        <v>7.1399801507878169E-2</v>
      </c>
      <c r="AL6" s="6">
        <f t="shared" si="15"/>
        <v>6.2349823153880898E-3</v>
      </c>
      <c r="AM6" s="6">
        <f t="shared" si="16"/>
        <v>6.2349823153880898E-3</v>
      </c>
      <c r="AN6" s="6">
        <f t="shared" si="17"/>
        <v>3.5555883533510638E-3</v>
      </c>
      <c r="AO6" s="6">
        <f t="shared" si="18"/>
        <v>3.5523883354651301E-3</v>
      </c>
      <c r="AP6" s="27">
        <f t="shared" si="19"/>
        <v>3.5555883533510638E-3</v>
      </c>
      <c r="AQ6" s="243">
        <f t="shared" si="20"/>
        <v>0.10199999999999999</v>
      </c>
      <c r="AR6" s="6">
        <f t="shared" si="21"/>
        <v>8.4000000000000005E-2</v>
      </c>
      <c r="AS6" s="6">
        <f t="shared" si="22"/>
        <v>9.2999999999999999E-2</v>
      </c>
      <c r="AT6" s="137">
        <f t="shared" si="23"/>
        <v>0.68</v>
      </c>
      <c r="AU6" s="137">
        <f t="shared" si="24"/>
        <v>0.56000000000000005</v>
      </c>
      <c r="AV6" s="137">
        <f t="shared" si="25"/>
        <v>0.62</v>
      </c>
      <c r="AW6" s="138">
        <f t="shared" si="26"/>
        <v>4</v>
      </c>
      <c r="AX6" s="138">
        <f t="shared" si="27"/>
        <v>5</v>
      </c>
      <c r="AY6" s="244">
        <f t="shared" si="28"/>
        <v>5</v>
      </c>
    </row>
    <row r="7" spans="1:51" ht="13.15" customHeight="1">
      <c r="A7" s="151">
        <v>10681</v>
      </c>
      <c r="B7" s="67" t="s">
        <v>316</v>
      </c>
      <c r="C7" s="241" t="str">
        <f>Rollover!A7</f>
        <v>BMW</v>
      </c>
      <c r="D7" s="74" t="str">
        <f>Rollover!B7</f>
        <v>X3 SUV RWD</v>
      </c>
      <c r="E7" s="136" t="s">
        <v>205</v>
      </c>
      <c r="F7" s="242">
        <f>Rollover!C7</f>
        <v>2019</v>
      </c>
      <c r="G7" s="11">
        <v>101.58</v>
      </c>
      <c r="H7" s="12">
        <v>0.21299999999999999</v>
      </c>
      <c r="I7" s="12">
        <v>898.447</v>
      </c>
      <c r="J7" s="12">
        <v>282.721</v>
      </c>
      <c r="K7" s="12">
        <v>21.213000000000001</v>
      </c>
      <c r="L7" s="12">
        <v>33.715000000000003</v>
      </c>
      <c r="M7" s="12">
        <v>517.80499999999995</v>
      </c>
      <c r="N7" s="13">
        <v>1246.817</v>
      </c>
      <c r="O7" s="11">
        <v>176.40600000000001</v>
      </c>
      <c r="P7" s="12">
        <v>0.38300000000000001</v>
      </c>
      <c r="Q7" s="12">
        <v>620.245</v>
      </c>
      <c r="R7" s="12">
        <v>320.85700000000003</v>
      </c>
      <c r="S7" s="12">
        <v>14.794</v>
      </c>
      <c r="T7" s="12">
        <v>31.079000000000001</v>
      </c>
      <c r="U7" s="12">
        <v>815.04499999999996</v>
      </c>
      <c r="V7" s="13">
        <v>508.62700000000001</v>
      </c>
      <c r="W7" s="243">
        <f t="shared" si="0"/>
        <v>6.5014090531837762E-5</v>
      </c>
      <c r="X7" s="6">
        <f t="shared" si="1"/>
        <v>5.6917785276537465E-2</v>
      </c>
      <c r="Y7" s="6">
        <f t="shared" si="2"/>
        <v>1.4470214688780278E-4</v>
      </c>
      <c r="Z7" s="6">
        <f t="shared" si="3"/>
        <v>3.3529961171035982E-5</v>
      </c>
      <c r="AA7" s="6">
        <f t="shared" si="4"/>
        <v>5.6917785276537465E-2</v>
      </c>
      <c r="AB7" s="6">
        <f t="shared" si="5"/>
        <v>1.5813198419509403E-2</v>
      </c>
      <c r="AC7" s="6">
        <f t="shared" si="6"/>
        <v>1.5813198419509403E-2</v>
      </c>
      <c r="AD7" s="6">
        <f t="shared" si="7"/>
        <v>3.9666907309878659E-3</v>
      </c>
      <c r="AE7" s="6">
        <f t="shared" si="8"/>
        <v>5.7828794141456799E-3</v>
      </c>
      <c r="AF7" s="27">
        <f t="shared" si="9"/>
        <v>5.7828794141456799E-3</v>
      </c>
      <c r="AG7" s="26">
        <f t="shared" si="10"/>
        <v>1.0332036928454881E-3</v>
      </c>
      <c r="AH7" s="6">
        <f t="shared" si="11"/>
        <v>7.7783577843529988E-2</v>
      </c>
      <c r="AI7" s="6">
        <f t="shared" si="12"/>
        <v>1.8048608900628492E-4</v>
      </c>
      <c r="AJ7" s="6">
        <f t="shared" si="13"/>
        <v>5.8386404312042979E-5</v>
      </c>
      <c r="AK7" s="6">
        <f t="shared" si="14"/>
        <v>7.7783577843529988E-2</v>
      </c>
      <c r="AL7" s="6">
        <f t="shared" si="15"/>
        <v>1.0125298978836329E-2</v>
      </c>
      <c r="AM7" s="6">
        <f t="shared" si="16"/>
        <v>1.0125298978836329E-2</v>
      </c>
      <c r="AN7" s="6">
        <f t="shared" si="17"/>
        <v>5.6304630777827876E-3</v>
      </c>
      <c r="AO7" s="6">
        <f t="shared" si="18"/>
        <v>4.4633733042396288E-3</v>
      </c>
      <c r="AP7" s="27">
        <f t="shared" si="19"/>
        <v>5.6304630777827876E-3</v>
      </c>
      <c r="AQ7" s="243">
        <f t="shared" si="20"/>
        <v>7.6999999999999999E-2</v>
      </c>
      <c r="AR7" s="6">
        <f t="shared" si="21"/>
        <v>9.2999999999999999E-2</v>
      </c>
      <c r="AS7" s="6">
        <f t="shared" si="22"/>
        <v>8.5000000000000006E-2</v>
      </c>
      <c r="AT7" s="137">
        <f t="shared" si="23"/>
        <v>0.51</v>
      </c>
      <c r="AU7" s="137">
        <f t="shared" si="24"/>
        <v>0.62</v>
      </c>
      <c r="AV7" s="137">
        <f t="shared" si="25"/>
        <v>0.56999999999999995</v>
      </c>
      <c r="AW7" s="138">
        <f t="shared" si="26"/>
        <v>5</v>
      </c>
      <c r="AX7" s="138">
        <f t="shared" si="27"/>
        <v>5</v>
      </c>
      <c r="AY7" s="244">
        <f t="shared" si="28"/>
        <v>5</v>
      </c>
    </row>
    <row r="8" spans="1:51" ht="13.15" customHeight="1">
      <c r="A8" s="151">
        <v>10681</v>
      </c>
      <c r="B8" s="67" t="s">
        <v>316</v>
      </c>
      <c r="C8" s="241" t="str">
        <f>Rollover!A8</f>
        <v>BMW</v>
      </c>
      <c r="D8" s="74" t="str">
        <f>Rollover!B8</f>
        <v>X3 SUV AWD</v>
      </c>
      <c r="E8" s="136" t="s">
        <v>205</v>
      </c>
      <c r="F8" s="242">
        <f>Rollover!C8</f>
        <v>2019</v>
      </c>
      <c r="G8" s="11">
        <v>101.58</v>
      </c>
      <c r="H8" s="12">
        <v>0.21299999999999999</v>
      </c>
      <c r="I8" s="12">
        <v>898.447</v>
      </c>
      <c r="J8" s="12">
        <v>282.721</v>
      </c>
      <c r="K8" s="12">
        <v>21.213000000000001</v>
      </c>
      <c r="L8" s="12">
        <v>33.715000000000003</v>
      </c>
      <c r="M8" s="12">
        <v>517.80499999999995</v>
      </c>
      <c r="N8" s="13">
        <v>1246.817</v>
      </c>
      <c r="O8" s="11">
        <v>176.40600000000001</v>
      </c>
      <c r="P8" s="12">
        <v>0.38300000000000001</v>
      </c>
      <c r="Q8" s="12">
        <v>620.245</v>
      </c>
      <c r="R8" s="12">
        <v>320.85700000000003</v>
      </c>
      <c r="S8" s="12">
        <v>14.794</v>
      </c>
      <c r="T8" s="12">
        <v>31.079000000000001</v>
      </c>
      <c r="U8" s="12">
        <v>815.04499999999996</v>
      </c>
      <c r="V8" s="13">
        <v>508.62700000000001</v>
      </c>
      <c r="W8" s="243">
        <f t="shared" si="0"/>
        <v>6.5014090531837762E-5</v>
      </c>
      <c r="X8" s="6">
        <f t="shared" si="1"/>
        <v>5.6917785276537465E-2</v>
      </c>
      <c r="Y8" s="6">
        <f t="shared" si="2"/>
        <v>1.4470214688780278E-4</v>
      </c>
      <c r="Z8" s="6">
        <f t="shared" si="3"/>
        <v>3.3529961171035982E-5</v>
      </c>
      <c r="AA8" s="6">
        <f t="shared" si="4"/>
        <v>5.6917785276537465E-2</v>
      </c>
      <c r="AB8" s="6">
        <f t="shared" si="5"/>
        <v>1.5813198419509403E-2</v>
      </c>
      <c r="AC8" s="6">
        <f t="shared" si="6"/>
        <v>1.5813198419509403E-2</v>
      </c>
      <c r="AD8" s="6">
        <f t="shared" si="7"/>
        <v>3.9666907309878659E-3</v>
      </c>
      <c r="AE8" s="6">
        <f t="shared" si="8"/>
        <v>5.7828794141456799E-3</v>
      </c>
      <c r="AF8" s="27">
        <f t="shared" si="9"/>
        <v>5.7828794141456799E-3</v>
      </c>
      <c r="AG8" s="26">
        <f t="shared" si="10"/>
        <v>1.0332036928454881E-3</v>
      </c>
      <c r="AH8" s="6">
        <f t="shared" si="11"/>
        <v>7.7783577843529988E-2</v>
      </c>
      <c r="AI8" s="6">
        <f t="shared" si="12"/>
        <v>1.8048608900628492E-4</v>
      </c>
      <c r="AJ8" s="6">
        <f t="shared" si="13"/>
        <v>5.8386404312042979E-5</v>
      </c>
      <c r="AK8" s="6">
        <f t="shared" si="14"/>
        <v>7.7783577843529988E-2</v>
      </c>
      <c r="AL8" s="6">
        <f t="shared" si="15"/>
        <v>1.0125298978836329E-2</v>
      </c>
      <c r="AM8" s="6">
        <f t="shared" si="16"/>
        <v>1.0125298978836329E-2</v>
      </c>
      <c r="AN8" s="6">
        <f t="shared" si="17"/>
        <v>5.6304630777827876E-3</v>
      </c>
      <c r="AO8" s="6">
        <f t="shared" si="18"/>
        <v>4.4633733042396288E-3</v>
      </c>
      <c r="AP8" s="27">
        <f t="shared" si="19"/>
        <v>5.6304630777827876E-3</v>
      </c>
      <c r="AQ8" s="243">
        <f t="shared" si="20"/>
        <v>7.6999999999999999E-2</v>
      </c>
      <c r="AR8" s="6">
        <f t="shared" si="21"/>
        <v>9.2999999999999999E-2</v>
      </c>
      <c r="AS8" s="6">
        <f t="shared" si="22"/>
        <v>8.5000000000000006E-2</v>
      </c>
      <c r="AT8" s="137">
        <f t="shared" si="23"/>
        <v>0.51</v>
      </c>
      <c r="AU8" s="137">
        <f t="shared" si="24"/>
        <v>0.62</v>
      </c>
      <c r="AV8" s="137">
        <f t="shared" si="25"/>
        <v>0.56999999999999995</v>
      </c>
      <c r="AW8" s="138">
        <f t="shared" si="26"/>
        <v>5</v>
      </c>
      <c r="AX8" s="138">
        <f t="shared" si="27"/>
        <v>5</v>
      </c>
      <c r="AY8" s="244">
        <f t="shared" si="28"/>
        <v>5</v>
      </c>
    </row>
    <row r="9" spans="1:51" ht="13.15" customHeight="1">
      <c r="A9" s="150">
        <v>10642</v>
      </c>
      <c r="B9" s="44" t="s">
        <v>273</v>
      </c>
      <c r="C9" s="241" t="str">
        <f>Rollover!A9</f>
        <v>BMW</v>
      </c>
      <c r="D9" s="74" t="str">
        <f>Rollover!B9</f>
        <v>X5 SUV AWD</v>
      </c>
      <c r="E9" s="136" t="s">
        <v>202</v>
      </c>
      <c r="F9" s="242">
        <f>Rollover!C9</f>
        <v>2019</v>
      </c>
      <c r="G9" s="19">
        <v>209.12899999999999</v>
      </c>
      <c r="H9" s="20">
        <v>0.34</v>
      </c>
      <c r="I9" s="20">
        <v>1365.6279999999999</v>
      </c>
      <c r="J9" s="20">
        <v>498.43200000000002</v>
      </c>
      <c r="K9" s="20">
        <v>32.795000000000002</v>
      </c>
      <c r="L9" s="20">
        <v>48.579000000000001</v>
      </c>
      <c r="M9" s="20">
        <v>2827.8119999999999</v>
      </c>
      <c r="N9" s="21">
        <v>2596.192</v>
      </c>
      <c r="O9" s="19">
        <v>341.80900000000003</v>
      </c>
      <c r="P9" s="20">
        <v>0.34499999999999997</v>
      </c>
      <c r="Q9" s="20">
        <v>976.88099999999997</v>
      </c>
      <c r="R9" s="20">
        <v>398.42</v>
      </c>
      <c r="S9" s="20">
        <v>19.332999999999998</v>
      </c>
      <c r="T9" s="20">
        <v>44.158999999999999</v>
      </c>
      <c r="U9" s="20">
        <v>2345.6190000000001</v>
      </c>
      <c r="V9" s="21">
        <v>1857.546</v>
      </c>
      <c r="W9" s="243">
        <f t="shared" si="0"/>
        <v>2.1821034910225277E-3</v>
      </c>
      <c r="X9" s="6">
        <f t="shared" si="1"/>
        <v>7.1923707632452982E-2</v>
      </c>
      <c r="Y9" s="6">
        <f t="shared" si="2"/>
        <v>4.3875370008365739E-4</v>
      </c>
      <c r="Z9" s="6">
        <f t="shared" si="3"/>
        <v>5.5965229223467048E-5</v>
      </c>
      <c r="AA9" s="6">
        <f t="shared" si="4"/>
        <v>7.1923707632452982E-2</v>
      </c>
      <c r="AB9" s="6">
        <f t="shared" si="5"/>
        <v>6.2768626297662555E-2</v>
      </c>
      <c r="AC9" s="6">
        <f t="shared" si="6"/>
        <v>6.2768626297662555E-2</v>
      </c>
      <c r="AD9" s="6">
        <f t="shared" si="7"/>
        <v>1.3053379562319518E-2</v>
      </c>
      <c r="AE9" s="6">
        <f t="shared" si="8"/>
        <v>1.1590415817021965E-2</v>
      </c>
      <c r="AF9" s="27">
        <f t="shared" si="9"/>
        <v>1.3053379562319518E-2</v>
      </c>
      <c r="AG9" s="26">
        <f t="shared" si="10"/>
        <v>1.4384998286823429E-2</v>
      </c>
      <c r="AH9" s="6">
        <f t="shared" si="11"/>
        <v>7.2583576752864323E-2</v>
      </c>
      <c r="AI9" s="6">
        <f t="shared" si="12"/>
        <v>6.9205098966962527E-4</v>
      </c>
      <c r="AJ9" s="6">
        <f t="shared" si="13"/>
        <v>7.8216117995484827E-5</v>
      </c>
      <c r="AK9" s="6">
        <f t="shared" si="14"/>
        <v>7.2583576752864323E-2</v>
      </c>
      <c r="AL9" s="6">
        <f t="shared" si="15"/>
        <v>2.1896787276078845E-2</v>
      </c>
      <c r="AM9" s="6">
        <f t="shared" si="16"/>
        <v>2.1896787276078845E-2</v>
      </c>
      <c r="AN9" s="6">
        <f t="shared" si="17"/>
        <v>1.7849432939864948E-2</v>
      </c>
      <c r="AO9" s="6">
        <f t="shared" si="18"/>
        <v>1.2374866293426804E-2</v>
      </c>
      <c r="AP9" s="27">
        <f t="shared" si="19"/>
        <v>1.7849432939864948E-2</v>
      </c>
      <c r="AQ9" s="243">
        <f t="shared" si="20"/>
        <v>0.14299999999999999</v>
      </c>
      <c r="AR9" s="6">
        <f t="shared" si="21"/>
        <v>0.122</v>
      </c>
      <c r="AS9" s="6">
        <f t="shared" si="22"/>
        <v>0.13300000000000001</v>
      </c>
      <c r="AT9" s="137">
        <f t="shared" si="23"/>
        <v>0.95</v>
      </c>
      <c r="AU9" s="137">
        <f t="shared" si="24"/>
        <v>0.81</v>
      </c>
      <c r="AV9" s="137">
        <f t="shared" si="25"/>
        <v>0.89</v>
      </c>
      <c r="AW9" s="138">
        <f t="shared" si="26"/>
        <v>4</v>
      </c>
      <c r="AX9" s="138">
        <f t="shared" si="27"/>
        <v>4</v>
      </c>
      <c r="AY9" s="244">
        <f t="shared" si="28"/>
        <v>4</v>
      </c>
    </row>
    <row r="10" spans="1:51" ht="13.15" customHeight="1">
      <c r="A10" s="150">
        <v>10682</v>
      </c>
      <c r="B10" s="44" t="s">
        <v>321</v>
      </c>
      <c r="C10" s="241" t="str">
        <f>Rollover!A10</f>
        <v>Cadillac</v>
      </c>
      <c r="D10" s="74" t="str">
        <f>Rollover!B10</f>
        <v>XT4 SUV FWD</v>
      </c>
      <c r="E10" s="136" t="s">
        <v>202</v>
      </c>
      <c r="F10" s="242">
        <f>Rollover!C10</f>
        <v>2019</v>
      </c>
      <c r="G10" s="19">
        <v>189.834</v>
      </c>
      <c r="H10" s="20">
        <v>0.28199999999999997</v>
      </c>
      <c r="I10" s="20">
        <v>969.83500000000004</v>
      </c>
      <c r="J10" s="20">
        <v>170.471</v>
      </c>
      <c r="K10" s="20">
        <v>25.686</v>
      </c>
      <c r="L10" s="20">
        <v>42.603999999999999</v>
      </c>
      <c r="M10" s="20">
        <v>806.29499999999996</v>
      </c>
      <c r="N10" s="21">
        <v>1028.0250000000001</v>
      </c>
      <c r="O10" s="19">
        <v>349.524</v>
      </c>
      <c r="P10" s="20">
        <v>0.33500000000000002</v>
      </c>
      <c r="Q10" s="20">
        <v>583.94299999999998</v>
      </c>
      <c r="R10" s="20">
        <v>343.69499999999999</v>
      </c>
      <c r="S10" s="20">
        <v>18.004000000000001</v>
      </c>
      <c r="T10" s="20">
        <v>44.92</v>
      </c>
      <c r="U10" s="20">
        <v>323.85199999999998</v>
      </c>
      <c r="V10" s="21">
        <v>776.46600000000001</v>
      </c>
      <c r="W10" s="243">
        <f t="shared" si="0"/>
        <v>1.4347724053743237E-3</v>
      </c>
      <c r="X10" s="6">
        <f t="shared" si="1"/>
        <v>6.4664168782384332E-2</v>
      </c>
      <c r="Y10" s="6">
        <f t="shared" si="2"/>
        <v>1.7143380826377668E-4</v>
      </c>
      <c r="Z10" s="6">
        <f t="shared" si="3"/>
        <v>2.5683621653862801E-5</v>
      </c>
      <c r="AA10" s="6">
        <f t="shared" si="4"/>
        <v>6.4664168782384332E-2</v>
      </c>
      <c r="AB10" s="6">
        <f t="shared" si="5"/>
        <v>2.821723728677757E-2</v>
      </c>
      <c r="AC10" s="6">
        <f t="shared" si="6"/>
        <v>2.821723728677757E-2</v>
      </c>
      <c r="AD10" s="6">
        <f t="shared" si="7"/>
        <v>4.6052193654036056E-3</v>
      </c>
      <c r="AE10" s="6">
        <f t="shared" si="8"/>
        <v>5.1646587325017649E-3</v>
      </c>
      <c r="AF10" s="27">
        <f t="shared" si="9"/>
        <v>5.1646587325017649E-3</v>
      </c>
      <c r="AG10" s="26">
        <f t="shared" si="10"/>
        <v>1.5523855594870004E-2</v>
      </c>
      <c r="AH10" s="6">
        <f t="shared" si="11"/>
        <v>7.1269376484937183E-2</v>
      </c>
      <c r="AI10" s="6">
        <f t="shared" si="12"/>
        <v>1.5740439391344381E-4</v>
      </c>
      <c r="AJ10" s="6">
        <f t="shared" si="13"/>
        <v>6.3635855046354354E-5</v>
      </c>
      <c r="AK10" s="6">
        <f t="shared" si="14"/>
        <v>7.1269376484937183E-2</v>
      </c>
      <c r="AL10" s="6">
        <f t="shared" si="15"/>
        <v>1.768370205401637E-2</v>
      </c>
      <c r="AM10" s="6">
        <f t="shared" si="16"/>
        <v>1.768370205401637E-2</v>
      </c>
      <c r="AN10" s="6">
        <f t="shared" si="17"/>
        <v>3.879518524864269E-3</v>
      </c>
      <c r="AO10" s="6">
        <f t="shared" si="18"/>
        <v>5.4682653927368378E-3</v>
      </c>
      <c r="AP10" s="27">
        <f t="shared" si="19"/>
        <v>5.4682653927368378E-3</v>
      </c>
      <c r="AQ10" s="243">
        <f t="shared" si="20"/>
        <v>9.7000000000000003E-2</v>
      </c>
      <c r="AR10" s="6">
        <f t="shared" si="21"/>
        <v>0.107</v>
      </c>
      <c r="AS10" s="6">
        <f t="shared" si="22"/>
        <v>0.10199999999999999</v>
      </c>
      <c r="AT10" s="137">
        <f t="shared" si="23"/>
        <v>0.65</v>
      </c>
      <c r="AU10" s="137">
        <f t="shared" si="24"/>
        <v>0.71</v>
      </c>
      <c r="AV10" s="137">
        <f t="shared" si="25"/>
        <v>0.68</v>
      </c>
      <c r="AW10" s="138">
        <f t="shared" si="26"/>
        <v>5</v>
      </c>
      <c r="AX10" s="138">
        <f t="shared" si="27"/>
        <v>4</v>
      </c>
      <c r="AY10" s="244">
        <f t="shared" si="28"/>
        <v>4</v>
      </c>
    </row>
    <row r="11" spans="1:51" ht="13.15" customHeight="1">
      <c r="A11" s="150">
        <v>10682</v>
      </c>
      <c r="B11" s="44" t="s">
        <v>321</v>
      </c>
      <c r="C11" s="241" t="str">
        <f>Rollover!A11</f>
        <v>Cadillac</v>
      </c>
      <c r="D11" s="74" t="str">
        <f>Rollover!B11</f>
        <v>XT4 SUV AWD</v>
      </c>
      <c r="E11" s="136" t="s">
        <v>202</v>
      </c>
      <c r="F11" s="242">
        <f>Rollover!C11</f>
        <v>2019</v>
      </c>
      <c r="G11" s="11">
        <v>189.834</v>
      </c>
      <c r="H11" s="12">
        <v>0.28199999999999997</v>
      </c>
      <c r="I11" s="12">
        <v>969.83500000000004</v>
      </c>
      <c r="J11" s="12">
        <v>170.471</v>
      </c>
      <c r="K11" s="12">
        <v>25.686</v>
      </c>
      <c r="L11" s="12">
        <v>42.603999999999999</v>
      </c>
      <c r="M11" s="12">
        <v>806.29499999999996</v>
      </c>
      <c r="N11" s="13">
        <v>1028.0250000000001</v>
      </c>
      <c r="O11" s="11">
        <v>349.524</v>
      </c>
      <c r="P11" s="12">
        <v>0.33500000000000002</v>
      </c>
      <c r="Q11" s="12">
        <v>583.94299999999998</v>
      </c>
      <c r="R11" s="12">
        <v>343.69499999999999</v>
      </c>
      <c r="S11" s="12">
        <v>18.004000000000001</v>
      </c>
      <c r="T11" s="12">
        <v>44.92</v>
      </c>
      <c r="U11" s="12">
        <v>323.85199999999998</v>
      </c>
      <c r="V11" s="13">
        <v>776.46600000000001</v>
      </c>
      <c r="W11" s="243">
        <f t="shared" si="0"/>
        <v>1.4347724053743237E-3</v>
      </c>
      <c r="X11" s="6">
        <f t="shared" si="1"/>
        <v>6.4664168782384332E-2</v>
      </c>
      <c r="Y11" s="6">
        <f t="shared" si="2"/>
        <v>1.7143380826377668E-4</v>
      </c>
      <c r="Z11" s="6">
        <f t="shared" si="3"/>
        <v>2.5683621653862801E-5</v>
      </c>
      <c r="AA11" s="6">
        <f t="shared" si="4"/>
        <v>6.4664168782384332E-2</v>
      </c>
      <c r="AB11" s="6">
        <f t="shared" si="5"/>
        <v>2.821723728677757E-2</v>
      </c>
      <c r="AC11" s="6">
        <f t="shared" si="6"/>
        <v>2.821723728677757E-2</v>
      </c>
      <c r="AD11" s="6">
        <f t="shared" si="7"/>
        <v>4.6052193654036056E-3</v>
      </c>
      <c r="AE11" s="6">
        <f t="shared" si="8"/>
        <v>5.1646587325017649E-3</v>
      </c>
      <c r="AF11" s="27">
        <f t="shared" si="9"/>
        <v>5.1646587325017649E-3</v>
      </c>
      <c r="AG11" s="26">
        <f t="shared" si="10"/>
        <v>1.5523855594870004E-2</v>
      </c>
      <c r="AH11" s="6">
        <f t="shared" si="11"/>
        <v>7.1269376484937183E-2</v>
      </c>
      <c r="AI11" s="6">
        <f t="shared" si="12"/>
        <v>1.5740439391344381E-4</v>
      </c>
      <c r="AJ11" s="6">
        <f t="shared" si="13"/>
        <v>6.3635855046354354E-5</v>
      </c>
      <c r="AK11" s="6">
        <f t="shared" si="14"/>
        <v>7.1269376484937183E-2</v>
      </c>
      <c r="AL11" s="6">
        <f t="shared" si="15"/>
        <v>1.768370205401637E-2</v>
      </c>
      <c r="AM11" s="6">
        <f t="shared" si="16"/>
        <v>1.768370205401637E-2</v>
      </c>
      <c r="AN11" s="6">
        <f t="shared" si="17"/>
        <v>3.879518524864269E-3</v>
      </c>
      <c r="AO11" s="6">
        <f t="shared" si="18"/>
        <v>5.4682653927368378E-3</v>
      </c>
      <c r="AP11" s="27">
        <f t="shared" si="19"/>
        <v>5.4682653927368378E-3</v>
      </c>
      <c r="AQ11" s="243">
        <f t="shared" si="20"/>
        <v>9.7000000000000003E-2</v>
      </c>
      <c r="AR11" s="6">
        <f t="shared" si="21"/>
        <v>0.107</v>
      </c>
      <c r="AS11" s="6">
        <f t="shared" si="22"/>
        <v>0.10199999999999999</v>
      </c>
      <c r="AT11" s="137">
        <f t="shared" si="23"/>
        <v>0.65</v>
      </c>
      <c r="AU11" s="137">
        <f t="shared" si="24"/>
        <v>0.71</v>
      </c>
      <c r="AV11" s="137">
        <f t="shared" si="25"/>
        <v>0.68</v>
      </c>
      <c r="AW11" s="138">
        <f t="shared" si="26"/>
        <v>5</v>
      </c>
      <c r="AX11" s="138">
        <f t="shared" si="27"/>
        <v>4</v>
      </c>
      <c r="AY11" s="244">
        <f t="shared" si="28"/>
        <v>4</v>
      </c>
    </row>
    <row r="12" spans="1:51" ht="13.15" customHeight="1">
      <c r="A12" s="150">
        <v>10737</v>
      </c>
      <c r="B12" s="44" t="s">
        <v>366</v>
      </c>
      <c r="C12" s="241" t="str">
        <f>Rollover!A12</f>
        <v>Chevrolet</v>
      </c>
      <c r="D12" s="74" t="str">
        <f>Rollover!B12</f>
        <v>Blazer SUV FWD</v>
      </c>
      <c r="E12" s="136" t="s">
        <v>202</v>
      </c>
      <c r="F12" s="242">
        <f>Rollover!C12</f>
        <v>2019</v>
      </c>
      <c r="G12" s="11">
        <v>182.244</v>
      </c>
      <c r="H12" s="12">
        <v>0.221</v>
      </c>
      <c r="I12" s="12">
        <v>789.98699999999997</v>
      </c>
      <c r="J12" s="12">
        <v>106.84099999999999</v>
      </c>
      <c r="K12" s="12">
        <v>13.718</v>
      </c>
      <c r="L12" s="12">
        <v>42.518000000000001</v>
      </c>
      <c r="M12" s="12">
        <v>462.10500000000002</v>
      </c>
      <c r="N12" s="13">
        <v>1934.83</v>
      </c>
      <c r="O12" s="11">
        <v>313.334</v>
      </c>
      <c r="P12" s="12">
        <v>0.43099999999999999</v>
      </c>
      <c r="Q12" s="12">
        <v>553.65099999999995</v>
      </c>
      <c r="R12" s="12">
        <v>622.01599999999996</v>
      </c>
      <c r="S12" s="12">
        <v>19.379000000000001</v>
      </c>
      <c r="T12" s="12">
        <v>38.277999999999999</v>
      </c>
      <c r="U12" s="12">
        <v>123.252</v>
      </c>
      <c r="V12" s="13">
        <v>9.2219999999999995</v>
      </c>
      <c r="W12" s="243">
        <f t="shared" si="0"/>
        <v>1.1966339345239625E-3</v>
      </c>
      <c r="X12" s="6">
        <f t="shared" si="1"/>
        <v>5.7769161544001739E-2</v>
      </c>
      <c r="Y12" s="6">
        <f t="shared" si="2"/>
        <v>1.1184543027623258E-4</v>
      </c>
      <c r="Z12" s="6">
        <f t="shared" si="3"/>
        <v>2.2081404993036768E-5</v>
      </c>
      <c r="AA12" s="6">
        <f t="shared" si="4"/>
        <v>5.7769161544001739E-2</v>
      </c>
      <c r="AB12" s="6">
        <f t="shared" si="5"/>
        <v>4.9706993440697973E-3</v>
      </c>
      <c r="AC12" s="6">
        <f t="shared" si="6"/>
        <v>4.9706993440697973E-3</v>
      </c>
      <c r="AD12" s="6">
        <f t="shared" si="7"/>
        <v>3.8539693683187957E-3</v>
      </c>
      <c r="AE12" s="6">
        <f t="shared" si="8"/>
        <v>8.2475091942891335E-3</v>
      </c>
      <c r="AF12" s="27">
        <f t="shared" si="9"/>
        <v>8.2475091942891335E-3</v>
      </c>
      <c r="AG12" s="26">
        <f t="shared" si="10"/>
        <v>1.0606529690733007E-2</v>
      </c>
      <c r="AH12" s="6">
        <f t="shared" si="11"/>
        <v>8.4838803051070055E-2</v>
      </c>
      <c r="AI12" s="6">
        <f t="shared" si="12"/>
        <v>1.404195038986356E-4</v>
      </c>
      <c r="AJ12" s="6">
        <f t="shared" si="13"/>
        <v>1.8169494719429445E-4</v>
      </c>
      <c r="AK12" s="6">
        <f t="shared" si="14"/>
        <v>8.4838803051070055E-2</v>
      </c>
      <c r="AL12" s="6">
        <f t="shared" si="15"/>
        <v>2.2055803788001704E-2</v>
      </c>
      <c r="AM12" s="6">
        <f t="shared" si="16"/>
        <v>2.2055803788001704E-2</v>
      </c>
      <c r="AN12" s="6">
        <f t="shared" si="17"/>
        <v>3.3315041935342857E-3</v>
      </c>
      <c r="AO12" s="6">
        <f t="shared" si="18"/>
        <v>3.0551286885889205E-3</v>
      </c>
      <c r="AP12" s="27">
        <f t="shared" si="19"/>
        <v>3.3315041935342857E-3</v>
      </c>
      <c r="AQ12" s="243">
        <f t="shared" si="20"/>
        <v>7.0999999999999994E-2</v>
      </c>
      <c r="AR12" s="6">
        <f t="shared" si="21"/>
        <v>0.11700000000000001</v>
      </c>
      <c r="AS12" s="6">
        <f t="shared" si="22"/>
        <v>9.4E-2</v>
      </c>
      <c r="AT12" s="137">
        <f t="shared" si="23"/>
        <v>0.47</v>
      </c>
      <c r="AU12" s="137">
        <f t="shared" si="24"/>
        <v>0.78</v>
      </c>
      <c r="AV12" s="137">
        <f t="shared" si="25"/>
        <v>0.63</v>
      </c>
      <c r="AW12" s="138">
        <f t="shared" si="26"/>
        <v>5</v>
      </c>
      <c r="AX12" s="138">
        <f t="shared" si="27"/>
        <v>4</v>
      </c>
      <c r="AY12" s="244">
        <f t="shared" si="28"/>
        <v>5</v>
      </c>
    </row>
    <row r="13" spans="1:51" ht="13.15" customHeight="1">
      <c r="A13" s="151">
        <v>10737</v>
      </c>
      <c r="B13" s="67" t="s">
        <v>366</v>
      </c>
      <c r="C13" s="241" t="str">
        <f>Rollover!A13</f>
        <v>Chevrolet</v>
      </c>
      <c r="D13" s="74" t="str">
        <f>Rollover!B13</f>
        <v>Blazer SUV AWD</v>
      </c>
      <c r="E13" s="136" t="s">
        <v>202</v>
      </c>
      <c r="F13" s="242">
        <f>Rollover!C13</f>
        <v>2019</v>
      </c>
      <c r="G13" s="11">
        <v>182.244</v>
      </c>
      <c r="H13" s="12">
        <v>0.221</v>
      </c>
      <c r="I13" s="12">
        <v>789.98699999999997</v>
      </c>
      <c r="J13" s="12">
        <v>106.84099999999999</v>
      </c>
      <c r="K13" s="12">
        <v>13.718</v>
      </c>
      <c r="L13" s="12">
        <v>42.518000000000001</v>
      </c>
      <c r="M13" s="12">
        <v>462.10500000000002</v>
      </c>
      <c r="N13" s="13">
        <v>1934.83</v>
      </c>
      <c r="O13" s="11">
        <v>313.334</v>
      </c>
      <c r="P13" s="12">
        <v>0.43099999999999999</v>
      </c>
      <c r="Q13" s="12">
        <v>553.65099999999995</v>
      </c>
      <c r="R13" s="12">
        <v>622.01599999999996</v>
      </c>
      <c r="S13" s="12">
        <v>19.379000000000001</v>
      </c>
      <c r="T13" s="12">
        <v>38.277999999999999</v>
      </c>
      <c r="U13" s="12">
        <v>123.252</v>
      </c>
      <c r="V13" s="13">
        <v>9.2219999999999995</v>
      </c>
      <c r="W13" s="243">
        <f t="shared" si="0"/>
        <v>1.1966339345239625E-3</v>
      </c>
      <c r="X13" s="6">
        <f t="shared" si="1"/>
        <v>5.7769161544001739E-2</v>
      </c>
      <c r="Y13" s="6">
        <f t="shared" si="2"/>
        <v>1.1184543027623258E-4</v>
      </c>
      <c r="Z13" s="6">
        <f t="shared" si="3"/>
        <v>2.2081404993036768E-5</v>
      </c>
      <c r="AA13" s="6">
        <f t="shared" si="4"/>
        <v>5.7769161544001739E-2</v>
      </c>
      <c r="AB13" s="6">
        <f t="shared" si="5"/>
        <v>4.9706993440697973E-3</v>
      </c>
      <c r="AC13" s="6">
        <f t="shared" si="6"/>
        <v>4.9706993440697973E-3</v>
      </c>
      <c r="AD13" s="6">
        <f t="shared" si="7"/>
        <v>3.8539693683187957E-3</v>
      </c>
      <c r="AE13" s="6">
        <f t="shared" si="8"/>
        <v>8.2475091942891335E-3</v>
      </c>
      <c r="AF13" s="27">
        <f t="shared" si="9"/>
        <v>8.2475091942891335E-3</v>
      </c>
      <c r="AG13" s="26">
        <f t="shared" si="10"/>
        <v>1.0606529690733007E-2</v>
      </c>
      <c r="AH13" s="6">
        <f t="shared" si="11"/>
        <v>8.4838803051070055E-2</v>
      </c>
      <c r="AI13" s="6">
        <f t="shared" si="12"/>
        <v>1.404195038986356E-4</v>
      </c>
      <c r="AJ13" s="6">
        <f t="shared" si="13"/>
        <v>1.8169494719429445E-4</v>
      </c>
      <c r="AK13" s="6">
        <f t="shared" si="14"/>
        <v>8.4838803051070055E-2</v>
      </c>
      <c r="AL13" s="6">
        <f t="shared" si="15"/>
        <v>2.2055803788001704E-2</v>
      </c>
      <c r="AM13" s="6">
        <f t="shared" si="16"/>
        <v>2.2055803788001704E-2</v>
      </c>
      <c r="AN13" s="6">
        <f t="shared" si="17"/>
        <v>3.3315041935342857E-3</v>
      </c>
      <c r="AO13" s="6">
        <f t="shared" si="18"/>
        <v>3.0551286885889205E-3</v>
      </c>
      <c r="AP13" s="27">
        <f t="shared" si="19"/>
        <v>3.3315041935342857E-3</v>
      </c>
      <c r="AQ13" s="243">
        <f t="shared" si="20"/>
        <v>7.0999999999999994E-2</v>
      </c>
      <c r="AR13" s="6">
        <f t="shared" si="21"/>
        <v>0.11700000000000001</v>
      </c>
      <c r="AS13" s="6">
        <f t="shared" si="22"/>
        <v>9.4E-2</v>
      </c>
      <c r="AT13" s="137">
        <f t="shared" si="23"/>
        <v>0.47</v>
      </c>
      <c r="AU13" s="137">
        <f t="shared" si="24"/>
        <v>0.78</v>
      </c>
      <c r="AV13" s="137">
        <f t="shared" si="25"/>
        <v>0.63</v>
      </c>
      <c r="AW13" s="138">
        <f t="shared" si="26"/>
        <v>5</v>
      </c>
      <c r="AX13" s="138">
        <f t="shared" si="27"/>
        <v>4</v>
      </c>
      <c r="AY13" s="244">
        <f t="shared" si="28"/>
        <v>5</v>
      </c>
    </row>
    <row r="14" spans="1:51" ht="13.15" customHeight="1">
      <c r="A14" s="66">
        <v>9764</v>
      </c>
      <c r="B14" s="66" t="s">
        <v>247</v>
      </c>
      <c r="C14" s="241" t="str">
        <f>Rollover!A14</f>
        <v>Chevrolet</v>
      </c>
      <c r="D14" s="74" t="str">
        <f>Rollover!B14</f>
        <v>Cruze 4DR FWD</v>
      </c>
      <c r="E14" s="136" t="s">
        <v>202</v>
      </c>
      <c r="F14" s="242">
        <f>Rollover!C14</f>
        <v>2019</v>
      </c>
      <c r="G14" s="11">
        <v>164.64500000000001</v>
      </c>
      <c r="H14" s="12">
        <v>0.315</v>
      </c>
      <c r="I14" s="12">
        <v>1137.635</v>
      </c>
      <c r="J14" s="12">
        <v>209.548</v>
      </c>
      <c r="K14" s="12">
        <v>21.516999999999999</v>
      </c>
      <c r="L14" s="12">
        <v>50.222000000000001</v>
      </c>
      <c r="M14" s="12">
        <v>960.01499999999999</v>
      </c>
      <c r="N14" s="13">
        <v>1303.8599999999999</v>
      </c>
      <c r="O14" s="11">
        <v>308.33800000000002</v>
      </c>
      <c r="P14" s="12">
        <v>0.35299999999999998</v>
      </c>
      <c r="Q14" s="12">
        <v>643.596</v>
      </c>
      <c r="R14" s="12">
        <v>157.899</v>
      </c>
      <c r="S14" s="12">
        <v>11.491</v>
      </c>
      <c r="T14" s="12">
        <v>42.174999999999997</v>
      </c>
      <c r="U14" s="12">
        <v>982.11400000000003</v>
      </c>
      <c r="V14" s="13">
        <v>1230.1959999999999</v>
      </c>
      <c r="W14" s="243">
        <f t="shared" si="0"/>
        <v>7.5239228527632475E-4</v>
      </c>
      <c r="X14" s="6">
        <f t="shared" si="1"/>
        <v>6.8706670906238165E-2</v>
      </c>
      <c r="Y14" s="6">
        <f t="shared" si="2"/>
        <v>2.5535080344972374E-4</v>
      </c>
      <c r="Z14" s="6">
        <f t="shared" si="3"/>
        <v>2.8181306730975803E-5</v>
      </c>
      <c r="AA14" s="6">
        <f t="shared" si="4"/>
        <v>6.8706670906238165E-2</v>
      </c>
      <c r="AB14" s="6">
        <f t="shared" si="5"/>
        <v>1.648412122013812E-2</v>
      </c>
      <c r="AC14" s="6">
        <f t="shared" si="6"/>
        <v>1.648412122013812E-2</v>
      </c>
      <c r="AD14" s="6">
        <f t="shared" si="7"/>
        <v>4.9862312753678551E-3</v>
      </c>
      <c r="AE14" s="6">
        <f t="shared" si="8"/>
        <v>5.9558106198615264E-3</v>
      </c>
      <c r="AF14" s="27">
        <f t="shared" si="9"/>
        <v>5.9558106198615264E-3</v>
      </c>
      <c r="AG14" s="26">
        <f t="shared" si="10"/>
        <v>1.0012161729316092E-2</v>
      </c>
      <c r="AH14" s="6">
        <f t="shared" si="11"/>
        <v>7.3650981779484356E-2</v>
      </c>
      <c r="AI14" s="6">
        <f t="shared" si="12"/>
        <v>1.9709194910864396E-4</v>
      </c>
      <c r="AJ14" s="6">
        <f t="shared" si="13"/>
        <v>3.1587396625477613E-5</v>
      </c>
      <c r="AK14" s="6">
        <f t="shared" si="14"/>
        <v>7.3650981779484356E-2</v>
      </c>
      <c r="AL14" s="6">
        <f t="shared" si="15"/>
        <v>5.2805001236151672E-3</v>
      </c>
      <c r="AM14" s="6">
        <f t="shared" si="16"/>
        <v>5.2805001236151672E-3</v>
      </c>
      <c r="AN14" s="6">
        <f t="shared" si="17"/>
        <v>6.3898931047189599E-3</v>
      </c>
      <c r="AO14" s="6">
        <f t="shared" si="18"/>
        <v>7.7091091292769108E-3</v>
      </c>
      <c r="AP14" s="27">
        <f t="shared" si="19"/>
        <v>7.7091091292769108E-3</v>
      </c>
      <c r="AQ14" s="243">
        <f t="shared" si="20"/>
        <v>0.09</v>
      </c>
      <c r="AR14" s="6">
        <f t="shared" si="21"/>
        <v>9.5000000000000001E-2</v>
      </c>
      <c r="AS14" s="6">
        <f t="shared" si="22"/>
        <v>9.2999999999999999E-2</v>
      </c>
      <c r="AT14" s="137">
        <f t="shared" si="23"/>
        <v>0.6</v>
      </c>
      <c r="AU14" s="137">
        <f t="shared" si="24"/>
        <v>0.63</v>
      </c>
      <c r="AV14" s="137">
        <f t="shared" si="25"/>
        <v>0.62</v>
      </c>
      <c r="AW14" s="138">
        <f t="shared" si="26"/>
        <v>5</v>
      </c>
      <c r="AX14" s="138">
        <f t="shared" si="27"/>
        <v>5</v>
      </c>
      <c r="AY14" s="244">
        <f t="shared" si="28"/>
        <v>5</v>
      </c>
    </row>
    <row r="15" spans="1:51" ht="13.15" customHeight="1">
      <c r="A15" s="66">
        <v>9764</v>
      </c>
      <c r="B15" s="66" t="s">
        <v>247</v>
      </c>
      <c r="C15" s="249" t="str">
        <f>Rollover!A15</f>
        <v>Chevrolet</v>
      </c>
      <c r="D15" s="248" t="str">
        <f>Rollover!B15</f>
        <v>Cruze 5HB FWD</v>
      </c>
      <c r="E15" s="136" t="s">
        <v>202</v>
      </c>
      <c r="F15" s="242">
        <f>Rollover!C15</f>
        <v>2019</v>
      </c>
      <c r="G15" s="11">
        <v>164.64500000000001</v>
      </c>
      <c r="H15" s="12">
        <v>0.315</v>
      </c>
      <c r="I15" s="12">
        <v>1137.635</v>
      </c>
      <c r="J15" s="12">
        <v>209.548</v>
      </c>
      <c r="K15" s="12">
        <v>21.516999999999999</v>
      </c>
      <c r="L15" s="12">
        <v>50.222000000000001</v>
      </c>
      <c r="M15" s="12">
        <v>960.01499999999999</v>
      </c>
      <c r="N15" s="13">
        <v>1303.8599999999999</v>
      </c>
      <c r="O15" s="11">
        <v>308.33800000000002</v>
      </c>
      <c r="P15" s="12">
        <v>0.35299999999999998</v>
      </c>
      <c r="Q15" s="12">
        <v>643.596</v>
      </c>
      <c r="R15" s="12">
        <v>157.899</v>
      </c>
      <c r="S15" s="12">
        <v>11.491</v>
      </c>
      <c r="T15" s="12">
        <v>42.174999999999997</v>
      </c>
      <c r="U15" s="12">
        <v>982.11400000000003</v>
      </c>
      <c r="V15" s="13">
        <v>1230.1959999999999</v>
      </c>
      <c r="W15" s="243">
        <f t="shared" si="0"/>
        <v>7.5239228527632475E-4</v>
      </c>
      <c r="X15" s="6">
        <f t="shared" si="1"/>
        <v>6.8706670906238165E-2</v>
      </c>
      <c r="Y15" s="6">
        <f t="shared" si="2"/>
        <v>2.5535080344972374E-4</v>
      </c>
      <c r="Z15" s="6">
        <f t="shared" si="3"/>
        <v>2.8181306730975803E-5</v>
      </c>
      <c r="AA15" s="6">
        <f t="shared" si="4"/>
        <v>6.8706670906238165E-2</v>
      </c>
      <c r="AB15" s="6">
        <f t="shared" si="5"/>
        <v>1.648412122013812E-2</v>
      </c>
      <c r="AC15" s="6">
        <f t="shared" si="6"/>
        <v>1.648412122013812E-2</v>
      </c>
      <c r="AD15" s="6">
        <f t="shared" si="7"/>
        <v>4.9862312753678551E-3</v>
      </c>
      <c r="AE15" s="6">
        <f t="shared" si="8"/>
        <v>5.9558106198615264E-3</v>
      </c>
      <c r="AF15" s="27">
        <f t="shared" si="9"/>
        <v>5.9558106198615264E-3</v>
      </c>
      <c r="AG15" s="26">
        <f t="shared" si="10"/>
        <v>1.0012161729316092E-2</v>
      </c>
      <c r="AH15" s="6">
        <f t="shared" si="11"/>
        <v>7.3650981779484356E-2</v>
      </c>
      <c r="AI15" s="6">
        <f t="shared" si="12"/>
        <v>1.9709194910864396E-4</v>
      </c>
      <c r="AJ15" s="6">
        <f t="shared" si="13"/>
        <v>3.1587396625477613E-5</v>
      </c>
      <c r="AK15" s="6">
        <f t="shared" si="14"/>
        <v>7.3650981779484356E-2</v>
      </c>
      <c r="AL15" s="6">
        <f t="shared" si="15"/>
        <v>5.2805001236151672E-3</v>
      </c>
      <c r="AM15" s="6">
        <f t="shared" si="16"/>
        <v>5.2805001236151672E-3</v>
      </c>
      <c r="AN15" s="6">
        <f t="shared" si="17"/>
        <v>6.3898931047189599E-3</v>
      </c>
      <c r="AO15" s="6">
        <f t="shared" si="18"/>
        <v>7.7091091292769108E-3</v>
      </c>
      <c r="AP15" s="27">
        <f t="shared" si="19"/>
        <v>7.7091091292769108E-3</v>
      </c>
      <c r="AQ15" s="243">
        <f t="shared" si="20"/>
        <v>0.09</v>
      </c>
      <c r="AR15" s="6">
        <f t="shared" si="21"/>
        <v>9.5000000000000001E-2</v>
      </c>
      <c r="AS15" s="6">
        <f t="shared" si="22"/>
        <v>9.2999999999999999E-2</v>
      </c>
      <c r="AT15" s="137">
        <f t="shared" si="23"/>
        <v>0.6</v>
      </c>
      <c r="AU15" s="137">
        <f t="shared" si="24"/>
        <v>0.63</v>
      </c>
      <c r="AV15" s="137">
        <f t="shared" si="25"/>
        <v>0.62</v>
      </c>
      <c r="AW15" s="138">
        <f t="shared" si="26"/>
        <v>5</v>
      </c>
      <c r="AX15" s="138">
        <f t="shared" si="27"/>
        <v>5</v>
      </c>
      <c r="AY15" s="244">
        <f t="shared" si="28"/>
        <v>5</v>
      </c>
    </row>
    <row r="16" spans="1:51" ht="13.15" customHeight="1">
      <c r="A16" s="150">
        <v>10702</v>
      </c>
      <c r="B16" s="44" t="s">
        <v>311</v>
      </c>
      <c r="C16" s="241" t="str">
        <f>Rollover!A16</f>
        <v>Chevrolet</v>
      </c>
      <c r="D16" s="74" t="str">
        <f>Rollover!B16</f>
        <v>Silverado 1500 PU/CC RWD</v>
      </c>
      <c r="E16" s="136" t="s">
        <v>88</v>
      </c>
      <c r="F16" s="242">
        <f>Rollover!C16</f>
        <v>2019</v>
      </c>
      <c r="G16" s="250">
        <v>263.435</v>
      </c>
      <c r="H16" s="12">
        <v>0.32100000000000001</v>
      </c>
      <c r="I16" s="12">
        <v>1382.472</v>
      </c>
      <c r="J16" s="12">
        <v>124.449</v>
      </c>
      <c r="K16" s="250">
        <v>25.597999999999999</v>
      </c>
      <c r="L16" s="12">
        <v>33.703000000000003</v>
      </c>
      <c r="M16" s="6">
        <v>1613.1210000000001</v>
      </c>
      <c r="N16" s="27">
        <v>1077.9480000000001</v>
      </c>
      <c r="O16" s="11">
        <v>289.82400000000001</v>
      </c>
      <c r="P16" s="12">
        <v>0.55200000000000005</v>
      </c>
      <c r="Q16" s="12">
        <v>890.74</v>
      </c>
      <c r="R16" s="12">
        <v>183.49299999999999</v>
      </c>
      <c r="S16" s="12">
        <v>17.613</v>
      </c>
      <c r="T16" s="12">
        <v>37.042000000000002</v>
      </c>
      <c r="U16" s="12">
        <v>1048.8040000000001</v>
      </c>
      <c r="V16" s="13">
        <v>1170.796</v>
      </c>
      <c r="W16" s="243">
        <f t="shared" si="0"/>
        <v>5.5650620245045425E-3</v>
      </c>
      <c r="X16" s="6">
        <f t="shared" si="1"/>
        <v>6.9466387240983682E-2</v>
      </c>
      <c r="Y16" s="6">
        <f t="shared" si="2"/>
        <v>4.5665345551701734E-4</v>
      </c>
      <c r="Z16" s="6">
        <f t="shared" si="3"/>
        <v>2.3024385843301156E-5</v>
      </c>
      <c r="AA16" s="6">
        <f t="shared" si="4"/>
        <v>6.9466387240983682E-2</v>
      </c>
      <c r="AB16" s="6">
        <f t="shared" si="5"/>
        <v>2.7914971004170997E-2</v>
      </c>
      <c r="AC16" s="6">
        <f t="shared" si="6"/>
        <v>2.7914971004170997E-2</v>
      </c>
      <c r="AD16" s="6">
        <f t="shared" si="7"/>
        <v>6.9867928818816896E-3</v>
      </c>
      <c r="AE16" s="6">
        <f t="shared" si="8"/>
        <v>5.2996633696593973E-3</v>
      </c>
      <c r="AF16" s="27">
        <f t="shared" si="9"/>
        <v>6.9867928818816896E-3</v>
      </c>
      <c r="AG16" s="26">
        <f t="shared" si="10"/>
        <v>7.9855905579416988E-3</v>
      </c>
      <c r="AH16" s="6">
        <f t="shared" si="11"/>
        <v>0.10525786149949429</v>
      </c>
      <c r="AI16" s="6">
        <f t="shared" si="12"/>
        <v>5.0024600468477241E-4</v>
      </c>
      <c r="AJ16" s="6">
        <f t="shared" si="13"/>
        <v>3.47870217964097E-5</v>
      </c>
      <c r="AK16" s="6">
        <f t="shared" si="14"/>
        <v>0.10525786149949429</v>
      </c>
      <c r="AL16" s="6">
        <f t="shared" si="15"/>
        <v>1.657663598378218E-2</v>
      </c>
      <c r="AM16" s="6">
        <f t="shared" si="16"/>
        <v>1.657663598378218E-2</v>
      </c>
      <c r="AN16" s="6">
        <f t="shared" si="17"/>
        <v>6.7207223310399335E-3</v>
      </c>
      <c r="AO16" s="6">
        <f t="shared" si="18"/>
        <v>7.370510305089264E-3</v>
      </c>
      <c r="AP16" s="27">
        <f t="shared" si="19"/>
        <v>7.370510305089264E-3</v>
      </c>
      <c r="AQ16" s="243">
        <f t="shared" si="20"/>
        <v>0.107</v>
      </c>
      <c r="AR16" s="6">
        <f t="shared" si="21"/>
        <v>0.13400000000000001</v>
      </c>
      <c r="AS16" s="6">
        <f t="shared" si="22"/>
        <v>0.121</v>
      </c>
      <c r="AT16" s="137">
        <f t="shared" si="23"/>
        <v>0.71</v>
      </c>
      <c r="AU16" s="137">
        <f t="shared" si="24"/>
        <v>0.89</v>
      </c>
      <c r="AV16" s="137">
        <f t="shared" si="25"/>
        <v>0.81</v>
      </c>
      <c r="AW16" s="138">
        <f t="shared" si="26"/>
        <v>4</v>
      </c>
      <c r="AX16" s="138">
        <f t="shared" si="27"/>
        <v>4</v>
      </c>
      <c r="AY16" s="244">
        <f t="shared" si="28"/>
        <v>4</v>
      </c>
    </row>
    <row r="17" spans="1:51" ht="13.15" customHeight="1">
      <c r="A17" s="151">
        <v>10702</v>
      </c>
      <c r="B17" s="44" t="s">
        <v>311</v>
      </c>
      <c r="C17" s="241" t="str">
        <f>Rollover!A17</f>
        <v>Chevrolet</v>
      </c>
      <c r="D17" s="74" t="str">
        <f>Rollover!B17</f>
        <v>Silverado 1500 PU/CC 4WD</v>
      </c>
      <c r="E17" s="136" t="s">
        <v>88</v>
      </c>
      <c r="F17" s="242">
        <f>Rollover!C17</f>
        <v>2019</v>
      </c>
      <c r="G17" s="250">
        <v>263.435</v>
      </c>
      <c r="H17" s="12">
        <v>0.32100000000000001</v>
      </c>
      <c r="I17" s="12">
        <v>1382.472</v>
      </c>
      <c r="J17" s="12">
        <v>124.449</v>
      </c>
      <c r="K17" s="250">
        <v>25.597999999999999</v>
      </c>
      <c r="L17" s="12">
        <v>33.703000000000003</v>
      </c>
      <c r="M17" s="6">
        <v>1613.1210000000001</v>
      </c>
      <c r="N17" s="27">
        <v>1077.9480000000001</v>
      </c>
      <c r="O17" s="11">
        <v>289.82400000000001</v>
      </c>
      <c r="P17" s="12">
        <v>0.55200000000000005</v>
      </c>
      <c r="Q17" s="12">
        <v>890.74</v>
      </c>
      <c r="R17" s="12">
        <v>183.49299999999999</v>
      </c>
      <c r="S17" s="12">
        <v>17.613</v>
      </c>
      <c r="T17" s="12">
        <v>37.042000000000002</v>
      </c>
      <c r="U17" s="12">
        <v>1048.8040000000001</v>
      </c>
      <c r="V17" s="13">
        <v>1170.796</v>
      </c>
      <c r="W17" s="243">
        <f t="shared" si="0"/>
        <v>5.5650620245045425E-3</v>
      </c>
      <c r="X17" s="6">
        <f t="shared" si="1"/>
        <v>6.9466387240983682E-2</v>
      </c>
      <c r="Y17" s="6">
        <f t="shared" si="2"/>
        <v>4.5665345551701734E-4</v>
      </c>
      <c r="Z17" s="6">
        <f t="shared" si="3"/>
        <v>2.3024385843301156E-5</v>
      </c>
      <c r="AA17" s="6">
        <f t="shared" si="4"/>
        <v>6.9466387240983682E-2</v>
      </c>
      <c r="AB17" s="6">
        <f t="shared" si="5"/>
        <v>2.7914971004170997E-2</v>
      </c>
      <c r="AC17" s="6">
        <f t="shared" si="6"/>
        <v>2.7914971004170997E-2</v>
      </c>
      <c r="AD17" s="6">
        <f t="shared" si="7"/>
        <v>6.9867928818816896E-3</v>
      </c>
      <c r="AE17" s="6">
        <f t="shared" si="8"/>
        <v>5.2996633696593973E-3</v>
      </c>
      <c r="AF17" s="27">
        <f t="shared" si="9"/>
        <v>6.9867928818816896E-3</v>
      </c>
      <c r="AG17" s="26">
        <f t="shared" si="10"/>
        <v>7.9855905579416988E-3</v>
      </c>
      <c r="AH17" s="6">
        <f t="shared" si="11"/>
        <v>0.10525786149949429</v>
      </c>
      <c r="AI17" s="6">
        <f t="shared" si="12"/>
        <v>5.0024600468477241E-4</v>
      </c>
      <c r="AJ17" s="6">
        <f t="shared" si="13"/>
        <v>3.47870217964097E-5</v>
      </c>
      <c r="AK17" s="6">
        <f t="shared" si="14"/>
        <v>0.10525786149949429</v>
      </c>
      <c r="AL17" s="6">
        <f t="shared" si="15"/>
        <v>1.657663598378218E-2</v>
      </c>
      <c r="AM17" s="6">
        <f t="shared" si="16"/>
        <v>1.657663598378218E-2</v>
      </c>
      <c r="AN17" s="6">
        <f t="shared" si="17"/>
        <v>6.7207223310399335E-3</v>
      </c>
      <c r="AO17" s="6">
        <f t="shared" si="18"/>
        <v>7.370510305089264E-3</v>
      </c>
      <c r="AP17" s="27">
        <f t="shared" si="19"/>
        <v>7.370510305089264E-3</v>
      </c>
      <c r="AQ17" s="243">
        <f t="shared" si="20"/>
        <v>0.107</v>
      </c>
      <c r="AR17" s="6">
        <f t="shared" si="21"/>
        <v>0.13400000000000001</v>
      </c>
      <c r="AS17" s="6">
        <f t="shared" si="22"/>
        <v>0.121</v>
      </c>
      <c r="AT17" s="137">
        <f t="shared" si="23"/>
        <v>0.71</v>
      </c>
      <c r="AU17" s="137">
        <f t="shared" si="24"/>
        <v>0.89</v>
      </c>
      <c r="AV17" s="137">
        <f t="shared" si="25"/>
        <v>0.81</v>
      </c>
      <c r="AW17" s="138">
        <f t="shared" si="26"/>
        <v>4</v>
      </c>
      <c r="AX17" s="138">
        <f t="shared" si="27"/>
        <v>4</v>
      </c>
      <c r="AY17" s="244">
        <f t="shared" si="28"/>
        <v>4</v>
      </c>
    </row>
    <row r="18" spans="1:51" ht="13.15" customHeight="1">
      <c r="A18" s="150">
        <v>10702</v>
      </c>
      <c r="B18" s="44" t="s">
        <v>311</v>
      </c>
      <c r="C18" s="249" t="str">
        <f>Rollover!A18</f>
        <v>GMC</v>
      </c>
      <c r="D18" s="248" t="str">
        <f>Rollover!B18</f>
        <v>Sierra 1500 PU/CC RWD</v>
      </c>
      <c r="E18" s="136" t="s">
        <v>88</v>
      </c>
      <c r="F18" s="242">
        <f>Rollover!C18</f>
        <v>2019</v>
      </c>
      <c r="G18" s="250">
        <v>263.435</v>
      </c>
      <c r="H18" s="12">
        <v>0.32100000000000001</v>
      </c>
      <c r="I18" s="12">
        <v>1382.472</v>
      </c>
      <c r="J18" s="12">
        <v>124.449</v>
      </c>
      <c r="K18" s="250">
        <v>25.597999999999999</v>
      </c>
      <c r="L18" s="12">
        <v>33.703000000000003</v>
      </c>
      <c r="M18" s="6">
        <v>1613.1210000000001</v>
      </c>
      <c r="N18" s="27">
        <v>1077.9480000000001</v>
      </c>
      <c r="O18" s="11">
        <v>289.82400000000001</v>
      </c>
      <c r="P18" s="12">
        <v>0.55200000000000005</v>
      </c>
      <c r="Q18" s="12">
        <v>890.74</v>
      </c>
      <c r="R18" s="12">
        <v>183.49299999999999</v>
      </c>
      <c r="S18" s="12">
        <v>17.613</v>
      </c>
      <c r="T18" s="12">
        <v>37.042000000000002</v>
      </c>
      <c r="U18" s="12">
        <v>1048.8040000000001</v>
      </c>
      <c r="V18" s="13">
        <v>1170.796</v>
      </c>
      <c r="W18" s="243">
        <f t="shared" si="0"/>
        <v>5.5650620245045425E-3</v>
      </c>
      <c r="X18" s="6">
        <f t="shared" si="1"/>
        <v>6.9466387240983682E-2</v>
      </c>
      <c r="Y18" s="6">
        <f t="shared" si="2"/>
        <v>4.5665345551701734E-4</v>
      </c>
      <c r="Z18" s="6">
        <f t="shared" si="3"/>
        <v>2.3024385843301156E-5</v>
      </c>
      <c r="AA18" s="6">
        <f t="shared" si="4"/>
        <v>6.9466387240983682E-2</v>
      </c>
      <c r="AB18" s="6">
        <f t="shared" si="5"/>
        <v>2.7914971004170997E-2</v>
      </c>
      <c r="AC18" s="6">
        <f t="shared" si="6"/>
        <v>2.7914971004170997E-2</v>
      </c>
      <c r="AD18" s="6">
        <f t="shared" si="7"/>
        <v>6.9867928818816896E-3</v>
      </c>
      <c r="AE18" s="6">
        <f t="shared" si="8"/>
        <v>5.2996633696593973E-3</v>
      </c>
      <c r="AF18" s="27">
        <f t="shared" si="9"/>
        <v>6.9867928818816896E-3</v>
      </c>
      <c r="AG18" s="26">
        <f t="shared" si="10"/>
        <v>7.9855905579416988E-3</v>
      </c>
      <c r="AH18" s="6">
        <f t="shared" si="11"/>
        <v>0.10525786149949429</v>
      </c>
      <c r="AI18" s="6">
        <f t="shared" si="12"/>
        <v>5.0024600468477241E-4</v>
      </c>
      <c r="AJ18" s="6">
        <f t="shared" si="13"/>
        <v>3.47870217964097E-5</v>
      </c>
      <c r="AK18" s="6">
        <f t="shared" si="14"/>
        <v>0.10525786149949429</v>
      </c>
      <c r="AL18" s="6">
        <f t="shared" si="15"/>
        <v>1.657663598378218E-2</v>
      </c>
      <c r="AM18" s="6">
        <f t="shared" si="16"/>
        <v>1.657663598378218E-2</v>
      </c>
      <c r="AN18" s="6">
        <f t="shared" si="17"/>
        <v>6.7207223310399335E-3</v>
      </c>
      <c r="AO18" s="6">
        <f t="shared" si="18"/>
        <v>7.370510305089264E-3</v>
      </c>
      <c r="AP18" s="27">
        <f t="shared" si="19"/>
        <v>7.370510305089264E-3</v>
      </c>
      <c r="AQ18" s="243">
        <f t="shared" si="20"/>
        <v>0.107</v>
      </c>
      <c r="AR18" s="6">
        <f t="shared" si="21"/>
        <v>0.13400000000000001</v>
      </c>
      <c r="AS18" s="6">
        <f t="shared" si="22"/>
        <v>0.121</v>
      </c>
      <c r="AT18" s="137">
        <f t="shared" si="23"/>
        <v>0.71</v>
      </c>
      <c r="AU18" s="137">
        <f t="shared" si="24"/>
        <v>0.89</v>
      </c>
      <c r="AV18" s="137">
        <f t="shared" si="25"/>
        <v>0.81</v>
      </c>
      <c r="AW18" s="138">
        <f t="shared" si="26"/>
        <v>4</v>
      </c>
      <c r="AX18" s="138">
        <f t="shared" si="27"/>
        <v>4</v>
      </c>
      <c r="AY18" s="244">
        <f t="shared" si="28"/>
        <v>4</v>
      </c>
    </row>
    <row r="19" spans="1:51" ht="13.15" customHeight="1">
      <c r="A19" s="151">
        <v>10702</v>
      </c>
      <c r="B19" s="44" t="s">
        <v>311</v>
      </c>
      <c r="C19" s="249" t="str">
        <f>Rollover!A19</f>
        <v>GMC</v>
      </c>
      <c r="D19" s="248" t="str">
        <f>Rollover!B19</f>
        <v>Sierra 1500 PU/CC 4WD</v>
      </c>
      <c r="E19" s="136" t="s">
        <v>88</v>
      </c>
      <c r="F19" s="242">
        <f>Rollover!C19</f>
        <v>2019</v>
      </c>
      <c r="G19" s="250">
        <v>263.435</v>
      </c>
      <c r="H19" s="12">
        <v>0.32100000000000001</v>
      </c>
      <c r="I19" s="12">
        <v>1382.472</v>
      </c>
      <c r="J19" s="12">
        <v>124.449</v>
      </c>
      <c r="K19" s="250">
        <v>25.597999999999999</v>
      </c>
      <c r="L19" s="12">
        <v>33.703000000000003</v>
      </c>
      <c r="M19" s="6">
        <v>1613.1210000000001</v>
      </c>
      <c r="N19" s="251">
        <v>1077.9480000000001</v>
      </c>
      <c r="O19" s="11">
        <v>289.82400000000001</v>
      </c>
      <c r="P19" s="12">
        <v>0.55200000000000005</v>
      </c>
      <c r="Q19" s="12">
        <v>890.74</v>
      </c>
      <c r="R19" s="12">
        <v>183.49299999999999</v>
      </c>
      <c r="S19" s="12">
        <v>17.613</v>
      </c>
      <c r="T19" s="12">
        <v>37.042000000000002</v>
      </c>
      <c r="U19" s="12">
        <v>1048.8040000000001</v>
      </c>
      <c r="V19" s="13">
        <v>1170.796</v>
      </c>
      <c r="W19" s="243">
        <f t="shared" si="0"/>
        <v>5.5650620245045425E-3</v>
      </c>
      <c r="X19" s="6">
        <f t="shared" si="1"/>
        <v>6.9466387240983682E-2</v>
      </c>
      <c r="Y19" s="6">
        <f t="shared" si="2"/>
        <v>4.5665345551701734E-4</v>
      </c>
      <c r="Z19" s="6">
        <f t="shared" si="3"/>
        <v>2.3024385843301156E-5</v>
      </c>
      <c r="AA19" s="6">
        <f t="shared" si="4"/>
        <v>6.9466387240983682E-2</v>
      </c>
      <c r="AB19" s="6">
        <f t="shared" si="5"/>
        <v>2.7914971004170997E-2</v>
      </c>
      <c r="AC19" s="6">
        <f t="shared" si="6"/>
        <v>2.7914971004170997E-2</v>
      </c>
      <c r="AD19" s="6">
        <f t="shared" si="7"/>
        <v>6.9867928818816896E-3</v>
      </c>
      <c r="AE19" s="6">
        <f t="shared" si="8"/>
        <v>5.2996633696593973E-3</v>
      </c>
      <c r="AF19" s="27">
        <f t="shared" si="9"/>
        <v>6.9867928818816896E-3</v>
      </c>
      <c r="AG19" s="26">
        <f t="shared" si="10"/>
        <v>7.9855905579416988E-3</v>
      </c>
      <c r="AH19" s="6">
        <f t="shared" si="11"/>
        <v>0.10525786149949429</v>
      </c>
      <c r="AI19" s="6">
        <f t="shared" si="12"/>
        <v>5.0024600468477241E-4</v>
      </c>
      <c r="AJ19" s="6">
        <f t="shared" si="13"/>
        <v>3.47870217964097E-5</v>
      </c>
      <c r="AK19" s="6">
        <f t="shared" si="14"/>
        <v>0.10525786149949429</v>
      </c>
      <c r="AL19" s="6">
        <f t="shared" si="15"/>
        <v>1.657663598378218E-2</v>
      </c>
      <c r="AM19" s="6">
        <f t="shared" si="16"/>
        <v>1.657663598378218E-2</v>
      </c>
      <c r="AN19" s="6">
        <f t="shared" si="17"/>
        <v>6.7207223310399335E-3</v>
      </c>
      <c r="AO19" s="6">
        <f t="shared" si="18"/>
        <v>7.370510305089264E-3</v>
      </c>
      <c r="AP19" s="27">
        <f t="shared" si="19"/>
        <v>7.370510305089264E-3</v>
      </c>
      <c r="AQ19" s="243">
        <f t="shared" si="20"/>
        <v>0.107</v>
      </c>
      <c r="AR19" s="6">
        <f t="shared" si="21"/>
        <v>0.13400000000000001</v>
      </c>
      <c r="AS19" s="6">
        <f t="shared" si="22"/>
        <v>0.121</v>
      </c>
      <c r="AT19" s="137">
        <f t="shared" si="23"/>
        <v>0.71</v>
      </c>
      <c r="AU19" s="137">
        <f t="shared" si="24"/>
        <v>0.89</v>
      </c>
      <c r="AV19" s="137">
        <f t="shared" si="25"/>
        <v>0.81</v>
      </c>
      <c r="AW19" s="138">
        <f t="shared" si="26"/>
        <v>4</v>
      </c>
      <c r="AX19" s="138">
        <f t="shared" si="27"/>
        <v>4</v>
      </c>
      <c r="AY19" s="244">
        <f t="shared" si="28"/>
        <v>4</v>
      </c>
    </row>
    <row r="20" spans="1:51" ht="13.15" customHeight="1">
      <c r="A20" s="150">
        <v>10706</v>
      </c>
      <c r="B20" s="44" t="s">
        <v>313</v>
      </c>
      <c r="C20" s="241" t="str">
        <f>Rollover!A20</f>
        <v>Chevrolet</v>
      </c>
      <c r="D20" s="74" t="str">
        <f>Rollover!B20</f>
        <v>Silverado 1500 PU/EC RWD</v>
      </c>
      <c r="E20" s="136" t="s">
        <v>88</v>
      </c>
      <c r="F20" s="242">
        <f>Rollover!C20</f>
        <v>2019</v>
      </c>
      <c r="G20" s="250">
        <v>116.184</v>
      </c>
      <c r="H20" s="12">
        <v>0.26700000000000002</v>
      </c>
      <c r="I20" s="12">
        <v>1224.69</v>
      </c>
      <c r="J20" s="12">
        <v>57.075000000000003</v>
      </c>
      <c r="K20" s="12">
        <v>22.699000000000002</v>
      </c>
      <c r="L20" s="12">
        <v>33.997999999999998</v>
      </c>
      <c r="M20" s="12">
        <v>1340.462</v>
      </c>
      <c r="N20" s="13">
        <v>1596.9369999999999</v>
      </c>
      <c r="O20" s="11">
        <v>219.31399999999999</v>
      </c>
      <c r="P20" s="12">
        <v>0.62</v>
      </c>
      <c r="Q20" s="12">
        <v>905.93799999999999</v>
      </c>
      <c r="R20" s="12">
        <v>159.495</v>
      </c>
      <c r="S20" s="12">
        <v>16.361999999999998</v>
      </c>
      <c r="T20" s="12">
        <v>40.86</v>
      </c>
      <c r="U20" s="12">
        <v>1429.739</v>
      </c>
      <c r="V20" s="13">
        <v>2221.027</v>
      </c>
      <c r="W20" s="243">
        <f t="shared" si="0"/>
        <v>1.3376071804253623E-4</v>
      </c>
      <c r="X20" s="6">
        <f t="shared" si="1"/>
        <v>6.2900791995682381E-2</v>
      </c>
      <c r="Y20" s="6">
        <f t="shared" si="2"/>
        <v>3.1398187985714278E-4</v>
      </c>
      <c r="Z20" s="6">
        <f t="shared" si="3"/>
        <v>1.9619894223770985E-5</v>
      </c>
      <c r="AA20" s="6">
        <f t="shared" si="4"/>
        <v>6.2900791995682381E-2</v>
      </c>
      <c r="AB20" s="6">
        <f t="shared" si="5"/>
        <v>1.9312453554094569E-2</v>
      </c>
      <c r="AC20" s="6">
        <f t="shared" si="6"/>
        <v>1.9312453554094569E-2</v>
      </c>
      <c r="AD20" s="6">
        <f t="shared" si="7"/>
        <v>6.0694705036113293E-3</v>
      </c>
      <c r="AE20" s="6">
        <f t="shared" si="8"/>
        <v>6.9286912193385975E-3</v>
      </c>
      <c r="AF20" s="27">
        <f t="shared" si="9"/>
        <v>6.9286912193385975E-3</v>
      </c>
      <c r="AG20" s="26">
        <f t="shared" si="10"/>
        <v>2.6656838127182602E-3</v>
      </c>
      <c r="AH20" s="6">
        <f t="shared" si="11"/>
        <v>0.118548899267663</v>
      </c>
      <c r="AI20" s="6">
        <f t="shared" si="12"/>
        <v>5.2972973783231179E-4</v>
      </c>
      <c r="AJ20" s="6">
        <f t="shared" si="13"/>
        <v>3.17780223390148E-5</v>
      </c>
      <c r="AK20" s="6">
        <f t="shared" si="14"/>
        <v>0.118548899267663</v>
      </c>
      <c r="AL20" s="6">
        <f t="shared" si="15"/>
        <v>1.3400781384939352E-2</v>
      </c>
      <c r="AM20" s="6">
        <f t="shared" si="16"/>
        <v>1.3400781384939352E-2</v>
      </c>
      <c r="AN20" s="6">
        <f t="shared" si="17"/>
        <v>8.9635775815709966E-3</v>
      </c>
      <c r="AO20" s="6">
        <f t="shared" si="18"/>
        <v>1.6259264245010438E-2</v>
      </c>
      <c r="AP20" s="27">
        <f t="shared" si="19"/>
        <v>1.6259264245010438E-2</v>
      </c>
      <c r="AQ20" s="243">
        <f t="shared" si="20"/>
        <v>8.6999999999999994E-2</v>
      </c>
      <c r="AR20" s="6">
        <f t="shared" si="21"/>
        <v>0.14699999999999999</v>
      </c>
      <c r="AS20" s="6">
        <f t="shared" si="22"/>
        <v>0.11700000000000001</v>
      </c>
      <c r="AT20" s="137">
        <f t="shared" si="23"/>
        <v>0.57999999999999996</v>
      </c>
      <c r="AU20" s="137">
        <f t="shared" si="24"/>
        <v>0.98</v>
      </c>
      <c r="AV20" s="137">
        <f t="shared" si="25"/>
        <v>0.78</v>
      </c>
      <c r="AW20" s="138">
        <f t="shared" si="26"/>
        <v>5</v>
      </c>
      <c r="AX20" s="138">
        <f t="shared" si="27"/>
        <v>4</v>
      </c>
      <c r="AY20" s="244">
        <f t="shared" si="28"/>
        <v>4</v>
      </c>
    </row>
    <row r="21" spans="1:51" ht="13.15" customHeight="1">
      <c r="A21" s="150">
        <v>10706</v>
      </c>
      <c r="B21" s="44" t="s">
        <v>313</v>
      </c>
      <c r="C21" s="241" t="str">
        <f>Rollover!A21</f>
        <v>Chevrolet</v>
      </c>
      <c r="D21" s="74" t="str">
        <f>Rollover!B21</f>
        <v>Silverado 1500 PU/EC 4WD</v>
      </c>
      <c r="E21" s="136" t="s">
        <v>88</v>
      </c>
      <c r="F21" s="242">
        <f>Rollover!C21</f>
        <v>2019</v>
      </c>
      <c r="G21" s="250">
        <v>116.184</v>
      </c>
      <c r="H21" s="12">
        <v>0.26700000000000002</v>
      </c>
      <c r="I21" s="12">
        <v>1224.69</v>
      </c>
      <c r="J21" s="12">
        <v>57.075000000000003</v>
      </c>
      <c r="K21" s="12">
        <v>22.699000000000002</v>
      </c>
      <c r="L21" s="12">
        <v>33.997999999999998</v>
      </c>
      <c r="M21" s="12">
        <v>1340.462</v>
      </c>
      <c r="N21" s="13">
        <v>1596.9369999999999</v>
      </c>
      <c r="O21" s="11">
        <v>219.31399999999999</v>
      </c>
      <c r="P21" s="12">
        <v>0.62</v>
      </c>
      <c r="Q21" s="12">
        <v>905.93799999999999</v>
      </c>
      <c r="R21" s="12">
        <v>159.495</v>
      </c>
      <c r="S21" s="12">
        <v>16.361999999999998</v>
      </c>
      <c r="T21" s="12">
        <v>40.86</v>
      </c>
      <c r="U21" s="12">
        <v>1429.739</v>
      </c>
      <c r="V21" s="13">
        <v>2221.027</v>
      </c>
      <c r="W21" s="243">
        <f t="shared" si="0"/>
        <v>1.3376071804253623E-4</v>
      </c>
      <c r="X21" s="6">
        <f t="shared" si="1"/>
        <v>6.2900791995682381E-2</v>
      </c>
      <c r="Y21" s="6">
        <f t="shared" si="2"/>
        <v>3.1398187985714278E-4</v>
      </c>
      <c r="Z21" s="6">
        <f t="shared" si="3"/>
        <v>1.9619894223770985E-5</v>
      </c>
      <c r="AA21" s="6">
        <f t="shared" si="4"/>
        <v>6.2900791995682381E-2</v>
      </c>
      <c r="AB21" s="6">
        <f t="shared" si="5"/>
        <v>1.9312453554094569E-2</v>
      </c>
      <c r="AC21" s="6">
        <f t="shared" si="6"/>
        <v>1.9312453554094569E-2</v>
      </c>
      <c r="AD21" s="6">
        <f t="shared" si="7"/>
        <v>6.0694705036113293E-3</v>
      </c>
      <c r="AE21" s="6">
        <f t="shared" si="8"/>
        <v>6.9286912193385975E-3</v>
      </c>
      <c r="AF21" s="27">
        <f t="shared" si="9"/>
        <v>6.9286912193385975E-3</v>
      </c>
      <c r="AG21" s="26">
        <f t="shared" si="10"/>
        <v>2.6656838127182602E-3</v>
      </c>
      <c r="AH21" s="6">
        <f t="shared" si="11"/>
        <v>0.118548899267663</v>
      </c>
      <c r="AI21" s="6">
        <f t="shared" si="12"/>
        <v>5.2972973783231179E-4</v>
      </c>
      <c r="AJ21" s="6">
        <f t="shared" si="13"/>
        <v>3.17780223390148E-5</v>
      </c>
      <c r="AK21" s="6">
        <f t="shared" si="14"/>
        <v>0.118548899267663</v>
      </c>
      <c r="AL21" s="6">
        <f t="shared" si="15"/>
        <v>1.3400781384939352E-2</v>
      </c>
      <c r="AM21" s="6">
        <f t="shared" si="16"/>
        <v>1.3400781384939352E-2</v>
      </c>
      <c r="AN21" s="6">
        <f t="shared" si="17"/>
        <v>8.9635775815709966E-3</v>
      </c>
      <c r="AO21" s="6">
        <f t="shared" si="18"/>
        <v>1.6259264245010438E-2</v>
      </c>
      <c r="AP21" s="27">
        <f t="shared" si="19"/>
        <v>1.6259264245010438E-2</v>
      </c>
      <c r="AQ21" s="243">
        <f t="shared" si="20"/>
        <v>8.6999999999999994E-2</v>
      </c>
      <c r="AR21" s="6">
        <f t="shared" si="21"/>
        <v>0.14699999999999999</v>
      </c>
      <c r="AS21" s="6">
        <f t="shared" si="22"/>
        <v>0.11700000000000001</v>
      </c>
      <c r="AT21" s="137">
        <f t="shared" si="23"/>
        <v>0.57999999999999996</v>
      </c>
      <c r="AU21" s="137">
        <f t="shared" si="24"/>
        <v>0.98</v>
      </c>
      <c r="AV21" s="137">
        <f t="shared" si="25"/>
        <v>0.78</v>
      </c>
      <c r="AW21" s="138">
        <f t="shared" si="26"/>
        <v>5</v>
      </c>
      <c r="AX21" s="138">
        <f t="shared" si="27"/>
        <v>4</v>
      </c>
      <c r="AY21" s="244">
        <f t="shared" si="28"/>
        <v>4</v>
      </c>
    </row>
    <row r="22" spans="1:51" ht="13.15" customHeight="1">
      <c r="A22" s="150">
        <v>10706</v>
      </c>
      <c r="B22" s="44" t="s">
        <v>313</v>
      </c>
      <c r="C22" s="249" t="str">
        <f>Rollover!A22</f>
        <v>GMC</v>
      </c>
      <c r="D22" s="248" t="str">
        <f>Rollover!B22</f>
        <v>Sierra 1500 PU/EC RWD</v>
      </c>
      <c r="E22" s="136" t="s">
        <v>88</v>
      </c>
      <c r="F22" s="242">
        <f>Rollover!C22</f>
        <v>2019</v>
      </c>
      <c r="G22" s="250">
        <v>116.184</v>
      </c>
      <c r="H22" s="12">
        <v>0.26700000000000002</v>
      </c>
      <c r="I22" s="12">
        <v>1224.69</v>
      </c>
      <c r="J22" s="12">
        <v>57.075000000000003</v>
      </c>
      <c r="K22" s="12">
        <v>22.699000000000002</v>
      </c>
      <c r="L22" s="12">
        <v>33.997999999999998</v>
      </c>
      <c r="M22" s="12">
        <v>1340.462</v>
      </c>
      <c r="N22" s="13">
        <v>1596.9369999999999</v>
      </c>
      <c r="O22" s="11">
        <v>219.31399999999999</v>
      </c>
      <c r="P22" s="12">
        <v>0.62</v>
      </c>
      <c r="Q22" s="12">
        <v>905.93799999999999</v>
      </c>
      <c r="R22" s="12">
        <v>159.495</v>
      </c>
      <c r="S22" s="12">
        <v>16.361999999999998</v>
      </c>
      <c r="T22" s="12">
        <v>40.86</v>
      </c>
      <c r="U22" s="12">
        <v>1429.739</v>
      </c>
      <c r="V22" s="13">
        <v>2221.027</v>
      </c>
      <c r="W22" s="243">
        <f t="shared" si="0"/>
        <v>1.3376071804253623E-4</v>
      </c>
      <c r="X22" s="6">
        <f t="shared" si="1"/>
        <v>6.2900791995682381E-2</v>
      </c>
      <c r="Y22" s="6">
        <f t="shared" si="2"/>
        <v>3.1398187985714278E-4</v>
      </c>
      <c r="Z22" s="6">
        <f t="shared" si="3"/>
        <v>1.9619894223770985E-5</v>
      </c>
      <c r="AA22" s="6">
        <f t="shared" si="4"/>
        <v>6.2900791995682381E-2</v>
      </c>
      <c r="AB22" s="6">
        <f t="shared" si="5"/>
        <v>1.9312453554094569E-2</v>
      </c>
      <c r="AC22" s="6">
        <f t="shared" si="6"/>
        <v>1.9312453554094569E-2</v>
      </c>
      <c r="AD22" s="6">
        <f t="shared" si="7"/>
        <v>6.0694705036113293E-3</v>
      </c>
      <c r="AE22" s="6">
        <f t="shared" si="8"/>
        <v>6.9286912193385975E-3</v>
      </c>
      <c r="AF22" s="27">
        <f t="shared" si="9"/>
        <v>6.9286912193385975E-3</v>
      </c>
      <c r="AG22" s="26">
        <f t="shared" si="10"/>
        <v>2.6656838127182602E-3</v>
      </c>
      <c r="AH22" s="6">
        <f t="shared" si="11"/>
        <v>0.118548899267663</v>
      </c>
      <c r="AI22" s="6">
        <f t="shared" si="12"/>
        <v>5.2972973783231179E-4</v>
      </c>
      <c r="AJ22" s="6">
        <f t="shared" si="13"/>
        <v>3.17780223390148E-5</v>
      </c>
      <c r="AK22" s="6">
        <f t="shared" si="14"/>
        <v>0.118548899267663</v>
      </c>
      <c r="AL22" s="6">
        <f t="shared" si="15"/>
        <v>1.3400781384939352E-2</v>
      </c>
      <c r="AM22" s="6">
        <f t="shared" si="16"/>
        <v>1.3400781384939352E-2</v>
      </c>
      <c r="AN22" s="6">
        <f t="shared" si="17"/>
        <v>8.9635775815709966E-3</v>
      </c>
      <c r="AO22" s="6">
        <f t="shared" si="18"/>
        <v>1.6259264245010438E-2</v>
      </c>
      <c r="AP22" s="27">
        <f t="shared" si="19"/>
        <v>1.6259264245010438E-2</v>
      </c>
      <c r="AQ22" s="243">
        <f t="shared" si="20"/>
        <v>8.6999999999999994E-2</v>
      </c>
      <c r="AR22" s="6">
        <f t="shared" si="21"/>
        <v>0.14699999999999999</v>
      </c>
      <c r="AS22" s="6">
        <f t="shared" si="22"/>
        <v>0.11700000000000001</v>
      </c>
      <c r="AT22" s="137">
        <f t="shared" si="23"/>
        <v>0.57999999999999996</v>
      </c>
      <c r="AU22" s="137">
        <f t="shared" si="24"/>
        <v>0.98</v>
      </c>
      <c r="AV22" s="137">
        <f t="shared" si="25"/>
        <v>0.78</v>
      </c>
      <c r="AW22" s="138">
        <f t="shared" si="26"/>
        <v>5</v>
      </c>
      <c r="AX22" s="138">
        <f t="shared" si="27"/>
        <v>4</v>
      </c>
      <c r="AY22" s="244">
        <f t="shared" si="28"/>
        <v>4</v>
      </c>
    </row>
    <row r="23" spans="1:51" ht="13.15" customHeight="1">
      <c r="A23" s="150">
        <v>10706</v>
      </c>
      <c r="B23" s="44" t="s">
        <v>313</v>
      </c>
      <c r="C23" s="249" t="str">
        <f>Rollover!A23</f>
        <v>GMC</v>
      </c>
      <c r="D23" s="248" t="str">
        <f>Rollover!B23</f>
        <v>Sierra 1500 PU/EC 4WD</v>
      </c>
      <c r="E23" s="136" t="s">
        <v>88</v>
      </c>
      <c r="F23" s="242">
        <f>Rollover!C23</f>
        <v>2019</v>
      </c>
      <c r="G23" s="250">
        <v>116.184</v>
      </c>
      <c r="H23" s="12">
        <v>0.26700000000000002</v>
      </c>
      <c r="I23" s="12">
        <v>1224.69</v>
      </c>
      <c r="J23" s="12">
        <v>57.075000000000003</v>
      </c>
      <c r="K23" s="12">
        <v>22.699000000000002</v>
      </c>
      <c r="L23" s="12">
        <v>33.997999999999998</v>
      </c>
      <c r="M23" s="12">
        <v>1340.462</v>
      </c>
      <c r="N23" s="13">
        <v>1596.9369999999999</v>
      </c>
      <c r="O23" s="11">
        <v>219.31399999999999</v>
      </c>
      <c r="P23" s="12">
        <v>0.62</v>
      </c>
      <c r="Q23" s="12">
        <v>905.93799999999999</v>
      </c>
      <c r="R23" s="12">
        <v>159.495</v>
      </c>
      <c r="S23" s="12">
        <v>16.361999999999998</v>
      </c>
      <c r="T23" s="12">
        <v>40.86</v>
      </c>
      <c r="U23" s="12">
        <v>1429.739</v>
      </c>
      <c r="V23" s="13">
        <v>2221.027</v>
      </c>
      <c r="W23" s="243">
        <f t="shared" si="0"/>
        <v>1.3376071804253623E-4</v>
      </c>
      <c r="X23" s="6">
        <f t="shared" si="1"/>
        <v>6.2900791995682381E-2</v>
      </c>
      <c r="Y23" s="6">
        <f t="shared" si="2"/>
        <v>3.1398187985714278E-4</v>
      </c>
      <c r="Z23" s="6">
        <f t="shared" si="3"/>
        <v>1.9619894223770985E-5</v>
      </c>
      <c r="AA23" s="6">
        <f t="shared" si="4"/>
        <v>6.2900791995682381E-2</v>
      </c>
      <c r="AB23" s="6">
        <f t="shared" si="5"/>
        <v>1.9312453554094569E-2</v>
      </c>
      <c r="AC23" s="6">
        <f t="shared" si="6"/>
        <v>1.9312453554094569E-2</v>
      </c>
      <c r="AD23" s="6">
        <f t="shared" si="7"/>
        <v>6.0694705036113293E-3</v>
      </c>
      <c r="AE23" s="6">
        <f t="shared" si="8"/>
        <v>6.9286912193385975E-3</v>
      </c>
      <c r="AF23" s="27">
        <f t="shared" si="9"/>
        <v>6.9286912193385975E-3</v>
      </c>
      <c r="AG23" s="26">
        <f t="shared" si="10"/>
        <v>2.6656838127182602E-3</v>
      </c>
      <c r="AH23" s="6">
        <f t="shared" si="11"/>
        <v>0.118548899267663</v>
      </c>
      <c r="AI23" s="6">
        <f t="shared" si="12"/>
        <v>5.2972973783231179E-4</v>
      </c>
      <c r="AJ23" s="6">
        <f t="shared" si="13"/>
        <v>3.17780223390148E-5</v>
      </c>
      <c r="AK23" s="6">
        <f t="shared" si="14"/>
        <v>0.118548899267663</v>
      </c>
      <c r="AL23" s="6">
        <f t="shared" si="15"/>
        <v>1.3400781384939352E-2</v>
      </c>
      <c r="AM23" s="6">
        <f t="shared" si="16"/>
        <v>1.3400781384939352E-2</v>
      </c>
      <c r="AN23" s="6">
        <f t="shared" si="17"/>
        <v>8.9635775815709966E-3</v>
      </c>
      <c r="AO23" s="6">
        <f t="shared" si="18"/>
        <v>1.6259264245010438E-2</v>
      </c>
      <c r="AP23" s="27">
        <f t="shared" si="19"/>
        <v>1.6259264245010438E-2</v>
      </c>
      <c r="AQ23" s="243">
        <f t="shared" si="20"/>
        <v>8.6999999999999994E-2</v>
      </c>
      <c r="AR23" s="6">
        <f t="shared" si="21"/>
        <v>0.14699999999999999</v>
      </c>
      <c r="AS23" s="6">
        <f t="shared" si="22"/>
        <v>0.11700000000000001</v>
      </c>
      <c r="AT23" s="137">
        <f t="shared" si="23"/>
        <v>0.57999999999999996</v>
      </c>
      <c r="AU23" s="137">
        <f t="shared" si="24"/>
        <v>0.98</v>
      </c>
      <c r="AV23" s="137">
        <f t="shared" si="25"/>
        <v>0.78</v>
      </c>
      <c r="AW23" s="138">
        <f t="shared" si="26"/>
        <v>5</v>
      </c>
      <c r="AX23" s="138">
        <f t="shared" si="27"/>
        <v>4</v>
      </c>
      <c r="AY23" s="244">
        <f t="shared" si="28"/>
        <v>4</v>
      </c>
    </row>
    <row r="24" spans="1:51" ht="13.15" customHeight="1">
      <c r="A24" s="150">
        <v>10706</v>
      </c>
      <c r="B24" s="44" t="s">
        <v>313</v>
      </c>
      <c r="C24" s="249" t="str">
        <f>Rollover!A24</f>
        <v>Chevrolet</v>
      </c>
      <c r="D24" s="248" t="str">
        <f>Rollover!B24</f>
        <v>Silverado 1500 PU/RC RWD</v>
      </c>
      <c r="E24" s="136" t="s">
        <v>88</v>
      </c>
      <c r="F24" s="242">
        <f>Rollover!C24</f>
        <v>2019</v>
      </c>
      <c r="G24" s="250">
        <v>116.184</v>
      </c>
      <c r="H24" s="12">
        <v>0.26700000000000002</v>
      </c>
      <c r="I24" s="12">
        <v>1224.69</v>
      </c>
      <c r="J24" s="12">
        <v>57.075000000000003</v>
      </c>
      <c r="K24" s="12">
        <v>22.699000000000002</v>
      </c>
      <c r="L24" s="12">
        <v>33.997999999999998</v>
      </c>
      <c r="M24" s="12">
        <v>1340.462</v>
      </c>
      <c r="N24" s="13">
        <v>1596.9369999999999</v>
      </c>
      <c r="O24" s="11">
        <v>219.31399999999999</v>
      </c>
      <c r="P24" s="12">
        <v>0.62</v>
      </c>
      <c r="Q24" s="12">
        <v>905.93799999999999</v>
      </c>
      <c r="R24" s="12">
        <v>159.495</v>
      </c>
      <c r="S24" s="12">
        <v>16.361999999999998</v>
      </c>
      <c r="T24" s="12">
        <v>40.86</v>
      </c>
      <c r="U24" s="12">
        <v>1429.739</v>
      </c>
      <c r="V24" s="13">
        <v>2221.027</v>
      </c>
      <c r="W24" s="243">
        <f t="shared" si="0"/>
        <v>1.3376071804253623E-4</v>
      </c>
      <c r="X24" s="6">
        <f t="shared" si="1"/>
        <v>6.2900791995682381E-2</v>
      </c>
      <c r="Y24" s="6">
        <f t="shared" si="2"/>
        <v>3.1398187985714278E-4</v>
      </c>
      <c r="Z24" s="6">
        <f t="shared" si="3"/>
        <v>1.9619894223770985E-5</v>
      </c>
      <c r="AA24" s="6">
        <f t="shared" si="4"/>
        <v>6.2900791995682381E-2</v>
      </c>
      <c r="AB24" s="6">
        <f t="shared" si="5"/>
        <v>1.9312453554094569E-2</v>
      </c>
      <c r="AC24" s="6">
        <f t="shared" si="6"/>
        <v>1.9312453554094569E-2</v>
      </c>
      <c r="AD24" s="6">
        <f t="shared" si="7"/>
        <v>6.0694705036113293E-3</v>
      </c>
      <c r="AE24" s="6">
        <f t="shared" si="8"/>
        <v>6.9286912193385975E-3</v>
      </c>
      <c r="AF24" s="27">
        <f t="shared" si="9"/>
        <v>6.9286912193385975E-3</v>
      </c>
      <c r="AG24" s="26">
        <f t="shared" si="10"/>
        <v>2.6656838127182602E-3</v>
      </c>
      <c r="AH24" s="6">
        <f t="shared" si="11"/>
        <v>0.118548899267663</v>
      </c>
      <c r="AI24" s="6">
        <f t="shared" si="12"/>
        <v>5.2972973783231179E-4</v>
      </c>
      <c r="AJ24" s="6">
        <f t="shared" si="13"/>
        <v>3.17780223390148E-5</v>
      </c>
      <c r="AK24" s="6">
        <f t="shared" si="14"/>
        <v>0.118548899267663</v>
      </c>
      <c r="AL24" s="6">
        <f t="shared" si="15"/>
        <v>1.3400781384939352E-2</v>
      </c>
      <c r="AM24" s="6">
        <f t="shared" si="16"/>
        <v>1.3400781384939352E-2</v>
      </c>
      <c r="AN24" s="6">
        <f t="shared" si="17"/>
        <v>8.9635775815709966E-3</v>
      </c>
      <c r="AO24" s="6">
        <f t="shared" si="18"/>
        <v>1.6259264245010438E-2</v>
      </c>
      <c r="AP24" s="27">
        <f t="shared" si="19"/>
        <v>1.6259264245010438E-2</v>
      </c>
      <c r="AQ24" s="243">
        <f t="shared" si="20"/>
        <v>8.6999999999999994E-2</v>
      </c>
      <c r="AR24" s="6">
        <f t="shared" si="21"/>
        <v>0.14699999999999999</v>
      </c>
      <c r="AS24" s="6">
        <f t="shared" si="22"/>
        <v>0.11700000000000001</v>
      </c>
      <c r="AT24" s="137">
        <f t="shared" si="23"/>
        <v>0.57999999999999996</v>
      </c>
      <c r="AU24" s="137">
        <f t="shared" si="24"/>
        <v>0.98</v>
      </c>
      <c r="AV24" s="137">
        <f t="shared" si="25"/>
        <v>0.78</v>
      </c>
      <c r="AW24" s="138">
        <f t="shared" si="26"/>
        <v>5</v>
      </c>
      <c r="AX24" s="138">
        <f t="shared" si="27"/>
        <v>4</v>
      </c>
      <c r="AY24" s="244">
        <f t="shared" si="28"/>
        <v>4</v>
      </c>
    </row>
    <row r="25" spans="1:51" ht="13.15" customHeight="1">
      <c r="A25" s="150">
        <v>10706</v>
      </c>
      <c r="B25" s="44" t="s">
        <v>313</v>
      </c>
      <c r="C25" s="249" t="str">
        <f>Rollover!A25</f>
        <v>Chevrolet</v>
      </c>
      <c r="D25" s="248" t="str">
        <f>Rollover!B25</f>
        <v>Silverado 1500 PU/RC 4WD</v>
      </c>
      <c r="E25" s="136" t="s">
        <v>88</v>
      </c>
      <c r="F25" s="242">
        <f>Rollover!C25</f>
        <v>2019</v>
      </c>
      <c r="G25" s="250">
        <v>116.184</v>
      </c>
      <c r="H25" s="12">
        <v>0.26700000000000002</v>
      </c>
      <c r="I25" s="12">
        <v>1224.69</v>
      </c>
      <c r="J25" s="12">
        <v>57.075000000000003</v>
      </c>
      <c r="K25" s="12">
        <v>22.699000000000002</v>
      </c>
      <c r="L25" s="12">
        <v>33.997999999999998</v>
      </c>
      <c r="M25" s="12">
        <v>1340.462</v>
      </c>
      <c r="N25" s="13">
        <v>1596.9369999999999</v>
      </c>
      <c r="O25" s="11">
        <v>219.31399999999999</v>
      </c>
      <c r="P25" s="12">
        <v>0.62</v>
      </c>
      <c r="Q25" s="12">
        <v>905.93799999999999</v>
      </c>
      <c r="R25" s="12">
        <v>159.495</v>
      </c>
      <c r="S25" s="12">
        <v>16.361999999999998</v>
      </c>
      <c r="T25" s="12">
        <v>40.86</v>
      </c>
      <c r="U25" s="12">
        <v>1429.739</v>
      </c>
      <c r="V25" s="13">
        <v>2221.027</v>
      </c>
      <c r="W25" s="243">
        <f t="shared" si="0"/>
        <v>1.3376071804253623E-4</v>
      </c>
      <c r="X25" s="6">
        <f t="shared" si="1"/>
        <v>6.2900791995682381E-2</v>
      </c>
      <c r="Y25" s="6">
        <f t="shared" si="2"/>
        <v>3.1398187985714278E-4</v>
      </c>
      <c r="Z25" s="6">
        <f t="shared" si="3"/>
        <v>1.9619894223770985E-5</v>
      </c>
      <c r="AA25" s="6">
        <f t="shared" si="4"/>
        <v>6.2900791995682381E-2</v>
      </c>
      <c r="AB25" s="6">
        <f t="shared" si="5"/>
        <v>1.9312453554094569E-2</v>
      </c>
      <c r="AC25" s="6">
        <f t="shared" si="6"/>
        <v>1.9312453554094569E-2</v>
      </c>
      <c r="AD25" s="6">
        <f t="shared" si="7"/>
        <v>6.0694705036113293E-3</v>
      </c>
      <c r="AE25" s="6">
        <f t="shared" si="8"/>
        <v>6.9286912193385975E-3</v>
      </c>
      <c r="AF25" s="27">
        <f t="shared" si="9"/>
        <v>6.9286912193385975E-3</v>
      </c>
      <c r="AG25" s="26">
        <f t="shared" si="10"/>
        <v>2.6656838127182602E-3</v>
      </c>
      <c r="AH25" s="6">
        <f t="shared" si="11"/>
        <v>0.118548899267663</v>
      </c>
      <c r="AI25" s="6">
        <f t="shared" si="12"/>
        <v>5.2972973783231179E-4</v>
      </c>
      <c r="AJ25" s="6">
        <f t="shared" si="13"/>
        <v>3.17780223390148E-5</v>
      </c>
      <c r="AK25" s="6">
        <f t="shared" si="14"/>
        <v>0.118548899267663</v>
      </c>
      <c r="AL25" s="6">
        <f t="shared" si="15"/>
        <v>1.3400781384939352E-2</v>
      </c>
      <c r="AM25" s="6">
        <f t="shared" si="16"/>
        <v>1.3400781384939352E-2</v>
      </c>
      <c r="AN25" s="6">
        <f t="shared" si="17"/>
        <v>8.9635775815709966E-3</v>
      </c>
      <c r="AO25" s="6">
        <f t="shared" si="18"/>
        <v>1.6259264245010438E-2</v>
      </c>
      <c r="AP25" s="27">
        <f t="shared" si="19"/>
        <v>1.6259264245010438E-2</v>
      </c>
      <c r="AQ25" s="243">
        <f t="shared" si="20"/>
        <v>8.6999999999999994E-2</v>
      </c>
      <c r="AR25" s="6">
        <f t="shared" si="21"/>
        <v>0.14699999999999999</v>
      </c>
      <c r="AS25" s="6">
        <f t="shared" si="22"/>
        <v>0.11700000000000001</v>
      </c>
      <c r="AT25" s="137">
        <f t="shared" si="23"/>
        <v>0.57999999999999996</v>
      </c>
      <c r="AU25" s="137">
        <f t="shared" si="24"/>
        <v>0.98</v>
      </c>
      <c r="AV25" s="137">
        <f t="shared" si="25"/>
        <v>0.78</v>
      </c>
      <c r="AW25" s="138">
        <f t="shared" si="26"/>
        <v>5</v>
      </c>
      <c r="AX25" s="138">
        <f t="shared" si="27"/>
        <v>4</v>
      </c>
      <c r="AY25" s="244">
        <f t="shared" si="28"/>
        <v>4</v>
      </c>
    </row>
    <row r="26" spans="1:51" ht="13.15" customHeight="1">
      <c r="A26" s="150">
        <v>10706</v>
      </c>
      <c r="B26" s="44" t="s">
        <v>313</v>
      </c>
      <c r="C26" s="249" t="str">
        <f>Rollover!A26</f>
        <v>GMC</v>
      </c>
      <c r="D26" s="248" t="str">
        <f>Rollover!B26</f>
        <v>Sierra 1500 PU/RC RWD</v>
      </c>
      <c r="E26" s="136" t="s">
        <v>88</v>
      </c>
      <c r="F26" s="242">
        <f>Rollover!C26</f>
        <v>2019</v>
      </c>
      <c r="G26" s="250">
        <v>116.184</v>
      </c>
      <c r="H26" s="12">
        <v>0.26700000000000002</v>
      </c>
      <c r="I26" s="12">
        <v>1224.69</v>
      </c>
      <c r="J26" s="12">
        <v>57.075000000000003</v>
      </c>
      <c r="K26" s="12">
        <v>22.699000000000002</v>
      </c>
      <c r="L26" s="12">
        <v>33.997999999999998</v>
      </c>
      <c r="M26" s="12">
        <v>1340.462</v>
      </c>
      <c r="N26" s="13">
        <v>1596.9369999999999</v>
      </c>
      <c r="O26" s="11">
        <v>219.31399999999999</v>
      </c>
      <c r="P26" s="12">
        <v>0.62</v>
      </c>
      <c r="Q26" s="12">
        <v>905.93799999999999</v>
      </c>
      <c r="R26" s="12">
        <v>159.495</v>
      </c>
      <c r="S26" s="12">
        <v>16.361999999999998</v>
      </c>
      <c r="T26" s="12">
        <v>40.86</v>
      </c>
      <c r="U26" s="12">
        <v>1429.739</v>
      </c>
      <c r="V26" s="13">
        <v>2221.027</v>
      </c>
      <c r="W26" s="243">
        <f t="shared" si="0"/>
        <v>1.3376071804253623E-4</v>
      </c>
      <c r="X26" s="6">
        <f t="shared" si="1"/>
        <v>6.2900791995682381E-2</v>
      </c>
      <c r="Y26" s="6">
        <f t="shared" si="2"/>
        <v>3.1398187985714278E-4</v>
      </c>
      <c r="Z26" s="6">
        <f t="shared" si="3"/>
        <v>1.9619894223770985E-5</v>
      </c>
      <c r="AA26" s="6">
        <f t="shared" si="4"/>
        <v>6.2900791995682381E-2</v>
      </c>
      <c r="AB26" s="6">
        <f t="shared" si="5"/>
        <v>1.9312453554094569E-2</v>
      </c>
      <c r="AC26" s="6">
        <f t="shared" si="6"/>
        <v>1.9312453554094569E-2</v>
      </c>
      <c r="AD26" s="6">
        <f t="shared" si="7"/>
        <v>6.0694705036113293E-3</v>
      </c>
      <c r="AE26" s="6">
        <f t="shared" si="8"/>
        <v>6.9286912193385975E-3</v>
      </c>
      <c r="AF26" s="27">
        <f t="shared" si="9"/>
        <v>6.9286912193385975E-3</v>
      </c>
      <c r="AG26" s="26">
        <f t="shared" si="10"/>
        <v>2.6656838127182602E-3</v>
      </c>
      <c r="AH26" s="6">
        <f t="shared" si="11"/>
        <v>0.118548899267663</v>
      </c>
      <c r="AI26" s="6">
        <f t="shared" si="12"/>
        <v>5.2972973783231179E-4</v>
      </c>
      <c r="AJ26" s="6">
        <f t="shared" si="13"/>
        <v>3.17780223390148E-5</v>
      </c>
      <c r="AK26" s="6">
        <f t="shared" si="14"/>
        <v>0.118548899267663</v>
      </c>
      <c r="AL26" s="6">
        <f t="shared" si="15"/>
        <v>1.3400781384939352E-2</v>
      </c>
      <c r="AM26" s="6">
        <f t="shared" si="16"/>
        <v>1.3400781384939352E-2</v>
      </c>
      <c r="AN26" s="6">
        <f t="shared" si="17"/>
        <v>8.9635775815709966E-3</v>
      </c>
      <c r="AO26" s="6">
        <f t="shared" si="18"/>
        <v>1.6259264245010438E-2</v>
      </c>
      <c r="AP26" s="27">
        <f t="shared" si="19"/>
        <v>1.6259264245010438E-2</v>
      </c>
      <c r="AQ26" s="243">
        <f t="shared" si="20"/>
        <v>8.6999999999999994E-2</v>
      </c>
      <c r="AR26" s="6">
        <f t="shared" si="21"/>
        <v>0.14699999999999999</v>
      </c>
      <c r="AS26" s="6">
        <f t="shared" si="22"/>
        <v>0.11700000000000001</v>
      </c>
      <c r="AT26" s="137">
        <f t="shared" si="23"/>
        <v>0.57999999999999996</v>
      </c>
      <c r="AU26" s="137">
        <f t="shared" si="24"/>
        <v>0.98</v>
      </c>
      <c r="AV26" s="137">
        <f t="shared" si="25"/>
        <v>0.78</v>
      </c>
      <c r="AW26" s="138">
        <f t="shared" si="26"/>
        <v>5</v>
      </c>
      <c r="AX26" s="138">
        <f t="shared" si="27"/>
        <v>4</v>
      </c>
      <c r="AY26" s="244">
        <f t="shared" si="28"/>
        <v>4</v>
      </c>
    </row>
    <row r="27" spans="1:51" ht="13.15" customHeight="1">
      <c r="A27" s="150">
        <v>10706</v>
      </c>
      <c r="B27" s="44" t="s">
        <v>313</v>
      </c>
      <c r="C27" s="249" t="str">
        <f>Rollover!A27</f>
        <v>GMC</v>
      </c>
      <c r="D27" s="248" t="str">
        <f>Rollover!B27</f>
        <v>Sierra 1500 PU/RC 4WD</v>
      </c>
      <c r="E27" s="136" t="s">
        <v>88</v>
      </c>
      <c r="F27" s="242">
        <f>Rollover!C27</f>
        <v>2019</v>
      </c>
      <c r="G27" s="250">
        <v>116.184</v>
      </c>
      <c r="H27" s="12">
        <v>0.26700000000000002</v>
      </c>
      <c r="I27" s="12">
        <v>1224.69</v>
      </c>
      <c r="J27" s="12">
        <v>57.075000000000003</v>
      </c>
      <c r="K27" s="12">
        <v>22.699000000000002</v>
      </c>
      <c r="L27" s="12">
        <v>33.997999999999998</v>
      </c>
      <c r="M27" s="12">
        <v>1340.462</v>
      </c>
      <c r="N27" s="13">
        <v>1596.9369999999999</v>
      </c>
      <c r="O27" s="11">
        <v>219.31399999999999</v>
      </c>
      <c r="P27" s="12">
        <v>0.62</v>
      </c>
      <c r="Q27" s="12">
        <v>905.93799999999999</v>
      </c>
      <c r="R27" s="12">
        <v>159.495</v>
      </c>
      <c r="S27" s="12">
        <v>16.361999999999998</v>
      </c>
      <c r="T27" s="12">
        <v>40.86</v>
      </c>
      <c r="U27" s="12">
        <v>1429.739</v>
      </c>
      <c r="V27" s="13">
        <v>2221.027</v>
      </c>
      <c r="W27" s="243">
        <f t="shared" si="0"/>
        <v>1.3376071804253623E-4</v>
      </c>
      <c r="X27" s="6">
        <f t="shared" si="1"/>
        <v>6.2900791995682381E-2</v>
      </c>
      <c r="Y27" s="6">
        <f t="shared" si="2"/>
        <v>3.1398187985714278E-4</v>
      </c>
      <c r="Z27" s="6">
        <f t="shared" si="3"/>
        <v>1.9619894223770985E-5</v>
      </c>
      <c r="AA27" s="6">
        <f t="shared" si="4"/>
        <v>6.2900791995682381E-2</v>
      </c>
      <c r="AB27" s="6">
        <f t="shared" si="5"/>
        <v>1.9312453554094569E-2</v>
      </c>
      <c r="AC27" s="6">
        <f t="shared" si="6"/>
        <v>1.9312453554094569E-2</v>
      </c>
      <c r="AD27" s="6">
        <f t="shared" si="7"/>
        <v>6.0694705036113293E-3</v>
      </c>
      <c r="AE27" s="6">
        <f t="shared" si="8"/>
        <v>6.9286912193385975E-3</v>
      </c>
      <c r="AF27" s="27">
        <f t="shared" si="9"/>
        <v>6.9286912193385975E-3</v>
      </c>
      <c r="AG27" s="26">
        <f t="shared" si="10"/>
        <v>2.6656838127182602E-3</v>
      </c>
      <c r="AH27" s="6">
        <f t="shared" si="11"/>
        <v>0.118548899267663</v>
      </c>
      <c r="AI27" s="6">
        <f t="shared" si="12"/>
        <v>5.2972973783231179E-4</v>
      </c>
      <c r="AJ27" s="6">
        <f t="shared" si="13"/>
        <v>3.17780223390148E-5</v>
      </c>
      <c r="AK27" s="6">
        <f t="shared" si="14"/>
        <v>0.118548899267663</v>
      </c>
      <c r="AL27" s="6">
        <f t="shared" si="15"/>
        <v>1.3400781384939352E-2</v>
      </c>
      <c r="AM27" s="6">
        <f t="shared" si="16"/>
        <v>1.3400781384939352E-2</v>
      </c>
      <c r="AN27" s="6">
        <f t="shared" si="17"/>
        <v>8.9635775815709966E-3</v>
      </c>
      <c r="AO27" s="6">
        <f t="shared" si="18"/>
        <v>1.6259264245010438E-2</v>
      </c>
      <c r="AP27" s="27">
        <f t="shared" si="19"/>
        <v>1.6259264245010438E-2</v>
      </c>
      <c r="AQ27" s="243">
        <f t="shared" si="20"/>
        <v>8.6999999999999994E-2</v>
      </c>
      <c r="AR27" s="6">
        <f t="shared" si="21"/>
        <v>0.14699999999999999</v>
      </c>
      <c r="AS27" s="6">
        <f t="shared" si="22"/>
        <v>0.11700000000000001</v>
      </c>
      <c r="AT27" s="137">
        <f t="shared" si="23"/>
        <v>0.57999999999999996</v>
      </c>
      <c r="AU27" s="137">
        <f t="shared" si="24"/>
        <v>0.98</v>
      </c>
      <c r="AV27" s="137">
        <f t="shared" si="25"/>
        <v>0.78</v>
      </c>
      <c r="AW27" s="138">
        <f t="shared" si="26"/>
        <v>5</v>
      </c>
      <c r="AX27" s="138">
        <f t="shared" si="27"/>
        <v>4</v>
      </c>
      <c r="AY27" s="244">
        <f t="shared" si="28"/>
        <v>4</v>
      </c>
    </row>
    <row r="28" spans="1:51" ht="13.15" customHeight="1">
      <c r="A28" s="151">
        <v>10807</v>
      </c>
      <c r="B28" s="67" t="s">
        <v>387</v>
      </c>
      <c r="C28" s="241" t="str">
        <f>Rollover!A28</f>
        <v>Chevrolet</v>
      </c>
      <c r="D28" s="74" t="str">
        <f>Rollover!B28</f>
        <v>Silverado LD 1500 PU/EC RWD</v>
      </c>
      <c r="E28" s="136" t="s">
        <v>207</v>
      </c>
      <c r="F28" s="242">
        <f>Rollover!C28</f>
        <v>2019</v>
      </c>
      <c r="G28" s="11">
        <v>199.822</v>
      </c>
      <c r="H28" s="12">
        <v>0.34599999999999997</v>
      </c>
      <c r="I28" s="12">
        <v>1125.412</v>
      </c>
      <c r="J28" s="12">
        <v>709.87800000000004</v>
      </c>
      <c r="K28" s="12">
        <v>25.215</v>
      </c>
      <c r="L28" s="12">
        <v>37.838000000000001</v>
      </c>
      <c r="M28" s="12">
        <v>2047.61</v>
      </c>
      <c r="N28" s="13">
        <v>3626.777</v>
      </c>
      <c r="O28" s="11">
        <v>247.285</v>
      </c>
      <c r="P28" s="12">
        <v>0.44900000000000001</v>
      </c>
      <c r="Q28" s="12">
        <v>807.18100000000004</v>
      </c>
      <c r="R28" s="12">
        <v>373.74299999999999</v>
      </c>
      <c r="S28" s="12">
        <v>13.4</v>
      </c>
      <c r="T28" s="12">
        <v>40.411000000000001</v>
      </c>
      <c r="U28" s="12">
        <v>901.06799999999998</v>
      </c>
      <c r="V28" s="13">
        <v>1119.3009999999999</v>
      </c>
      <c r="W28" s="243">
        <f t="shared" si="0"/>
        <v>1.7951372608706391E-3</v>
      </c>
      <c r="X28" s="6">
        <f t="shared" si="1"/>
        <v>7.2716218495709778E-2</v>
      </c>
      <c r="Y28" s="6">
        <f t="shared" si="2"/>
        <v>2.4804643852616913E-4</v>
      </c>
      <c r="Z28" s="6">
        <f t="shared" si="3"/>
        <v>9.2469451344551507E-5</v>
      </c>
      <c r="AA28" s="6">
        <f t="shared" si="4"/>
        <v>7.2716218495709778E-2</v>
      </c>
      <c r="AB28" s="6">
        <f t="shared" si="5"/>
        <v>2.6629428283771968E-2</v>
      </c>
      <c r="AC28" s="6">
        <f t="shared" si="6"/>
        <v>2.6629428283771968E-2</v>
      </c>
      <c r="AD28" s="6">
        <f t="shared" si="7"/>
        <v>8.7409082316266887E-3</v>
      </c>
      <c r="AE28" s="6">
        <f t="shared" si="8"/>
        <v>1.963855362175888E-2</v>
      </c>
      <c r="AF28" s="27">
        <f t="shared" si="9"/>
        <v>1.963855362175888E-2</v>
      </c>
      <c r="AG28" s="26">
        <f t="shared" si="10"/>
        <v>4.3441383495788216E-3</v>
      </c>
      <c r="AH28" s="6">
        <f t="shared" si="11"/>
        <v>8.7631071707777869E-2</v>
      </c>
      <c r="AI28" s="6">
        <f t="shared" si="12"/>
        <v>3.6511696135905223E-4</v>
      </c>
      <c r="AJ28" s="6">
        <f t="shared" si="13"/>
        <v>7.1268212264256406E-5</v>
      </c>
      <c r="AK28" s="6">
        <f t="shared" si="14"/>
        <v>8.7631071707777869E-2</v>
      </c>
      <c r="AL28" s="6">
        <f t="shared" si="15"/>
        <v>7.7783623646964922E-3</v>
      </c>
      <c r="AM28" s="6">
        <f t="shared" si="16"/>
        <v>7.7783623646964922E-3</v>
      </c>
      <c r="AN28" s="6">
        <f t="shared" si="17"/>
        <v>6.0095585875881595E-3</v>
      </c>
      <c r="AO28" s="6">
        <f t="shared" si="18"/>
        <v>7.0889449407738588E-3</v>
      </c>
      <c r="AP28" s="27">
        <f t="shared" si="19"/>
        <v>7.0889449407738588E-3</v>
      </c>
      <c r="AQ28" s="243">
        <f t="shared" si="20"/>
        <v>0.11700000000000001</v>
      </c>
      <c r="AR28" s="6">
        <f t="shared" si="21"/>
        <v>0.105</v>
      </c>
      <c r="AS28" s="6">
        <f t="shared" si="22"/>
        <v>0.111</v>
      </c>
      <c r="AT28" s="137">
        <f t="shared" si="23"/>
        <v>0.78</v>
      </c>
      <c r="AU28" s="137">
        <f t="shared" si="24"/>
        <v>0.7</v>
      </c>
      <c r="AV28" s="137">
        <f t="shared" si="25"/>
        <v>0.74</v>
      </c>
      <c r="AW28" s="138">
        <f t="shared" si="26"/>
        <v>4</v>
      </c>
      <c r="AX28" s="138">
        <f t="shared" si="27"/>
        <v>4</v>
      </c>
      <c r="AY28" s="244">
        <f t="shared" si="28"/>
        <v>4</v>
      </c>
    </row>
    <row r="29" spans="1:51" ht="13.15" customHeight="1">
      <c r="A29" s="151">
        <v>10807</v>
      </c>
      <c r="B29" s="67" t="s">
        <v>387</v>
      </c>
      <c r="C29" s="241" t="str">
        <f>Rollover!A29</f>
        <v>Chevrolet</v>
      </c>
      <c r="D29" s="74" t="str">
        <f>Rollover!B29</f>
        <v>Silverado LD 1500 PU/EC 4WD</v>
      </c>
      <c r="E29" s="136" t="s">
        <v>207</v>
      </c>
      <c r="F29" s="242">
        <f>Rollover!C29</f>
        <v>2019</v>
      </c>
      <c r="G29" s="245">
        <v>199.822</v>
      </c>
      <c r="H29" s="246">
        <v>0.34599999999999997</v>
      </c>
      <c r="I29" s="246">
        <v>1125.412</v>
      </c>
      <c r="J29" s="246">
        <v>709.87800000000004</v>
      </c>
      <c r="K29" s="246">
        <v>25.215</v>
      </c>
      <c r="L29" s="246">
        <v>37.838000000000001</v>
      </c>
      <c r="M29" s="246">
        <v>2047.61</v>
      </c>
      <c r="N29" s="247">
        <v>3626.777</v>
      </c>
      <c r="O29" s="11">
        <v>247.285</v>
      </c>
      <c r="P29" s="12">
        <v>0.44900000000000001</v>
      </c>
      <c r="Q29" s="12">
        <v>807.18100000000004</v>
      </c>
      <c r="R29" s="12">
        <v>373.74299999999999</v>
      </c>
      <c r="S29" s="12">
        <v>13.4</v>
      </c>
      <c r="T29" s="12">
        <v>40.411000000000001</v>
      </c>
      <c r="U29" s="12">
        <v>901.06799999999998</v>
      </c>
      <c r="V29" s="13">
        <v>1119.3009999999999</v>
      </c>
      <c r="W29" s="243">
        <f t="shared" ref="W29:W88" si="29">NORMDIST(LN(G29),7.45231,0.73998,1)</f>
        <v>1.7951372608706391E-3</v>
      </c>
      <c r="X29" s="6">
        <f t="shared" ref="X29:X88" si="30">1/(1+EXP(3.2269-1.9688*H29))</f>
        <v>7.2716218495709778E-2</v>
      </c>
      <c r="Y29" s="6">
        <f t="shared" ref="Y29:Y88" si="31">1/(1+EXP(10.9745-2.375*I29/1000))</f>
        <v>2.4804643852616913E-4</v>
      </c>
      <c r="Z29" s="6">
        <f t="shared" ref="Z29:Z88" si="32">1/(1+EXP(10.9745-2.375*J29/1000))</f>
        <v>9.2469451344551507E-5</v>
      </c>
      <c r="AA29" s="6">
        <f t="shared" ref="AA29:AA88" si="33">MAX(X29,Y29,Z29)</f>
        <v>7.2716218495709778E-2</v>
      </c>
      <c r="AB29" s="6">
        <f t="shared" ref="AB29:AB88" si="34">1/(1+EXP(12.597-0.05861*35-1.568*(K29^0.4612)))</f>
        <v>2.6629428283771968E-2</v>
      </c>
      <c r="AC29" s="6">
        <f t="shared" ref="AC29:AC88" si="35">AB29</f>
        <v>2.6629428283771968E-2</v>
      </c>
      <c r="AD29" s="6">
        <f t="shared" ref="AD29:AD88" si="36">1/(1+EXP(5.7949-0.5196*M29/1000))</f>
        <v>8.7409082316266887E-3</v>
      </c>
      <c r="AE29" s="6">
        <f t="shared" ref="AE29:AE88" si="37">1/(1+EXP(5.7949-0.5196*N29/1000))</f>
        <v>1.963855362175888E-2</v>
      </c>
      <c r="AF29" s="27">
        <f t="shared" ref="AF29:AF88" si="38">MAX(AD29,AE29)</f>
        <v>1.963855362175888E-2</v>
      </c>
      <c r="AG29" s="26">
        <f t="shared" ref="AG29:AG88" si="39">NORMDIST(LN(O29),7.45231,0.73998,1)</f>
        <v>4.3441383495788216E-3</v>
      </c>
      <c r="AH29" s="6">
        <f t="shared" ref="AH29:AH88" si="40">1/(1+EXP(3.2269-1.9688*P29))</f>
        <v>8.7631071707777869E-2</v>
      </c>
      <c r="AI29" s="6">
        <f t="shared" ref="AI29:AI88" si="41">1/(1+EXP(10.958-3.77*Q29/1000))</f>
        <v>3.6511696135905223E-4</v>
      </c>
      <c r="AJ29" s="6">
        <f t="shared" ref="AJ29:AJ88" si="42">1/(1+EXP(10.958-3.77*R29/1000))</f>
        <v>7.1268212264256406E-5</v>
      </c>
      <c r="AK29" s="6">
        <f t="shared" ref="AK29:AK88" si="43">MAX(AH29,AI29,AJ29)</f>
        <v>8.7631071707777869E-2</v>
      </c>
      <c r="AL29" s="6">
        <f t="shared" ref="AL29:AL88" si="44">1/(1+EXP(12.597-0.05861*35-1.568*((S29/0.817)^0.4612)))</f>
        <v>7.7783623646964922E-3</v>
      </c>
      <c r="AM29" s="6">
        <f t="shared" ref="AM29:AM88" si="45">AL29</f>
        <v>7.7783623646964922E-3</v>
      </c>
      <c r="AN29" s="6">
        <f t="shared" ref="AN29:AN88" si="46">1/(1+EXP(5.7949-0.7619*U29/1000))</f>
        <v>6.0095585875881595E-3</v>
      </c>
      <c r="AO29" s="6">
        <f t="shared" ref="AO29:AO88" si="47">1/(1+EXP(5.7949-0.7619*V29/1000))</f>
        <v>7.0889449407738588E-3</v>
      </c>
      <c r="AP29" s="27">
        <f t="shared" ref="AP29:AP88" si="48">MAX(AN29,AO29)</f>
        <v>7.0889449407738588E-3</v>
      </c>
      <c r="AQ29" s="243">
        <f t="shared" ref="AQ29:AQ88" si="49">ROUND(1-(1-W29)*(1-AA29)*(1-AC29)*(1-AF29),3)</f>
        <v>0.11700000000000001</v>
      </c>
      <c r="AR29" s="6">
        <f t="shared" ref="AR29:AR88" si="50">ROUND(1-(1-AG29)*(1-AK29)*(1-AM29)*(1-AP29),3)</f>
        <v>0.105</v>
      </c>
      <c r="AS29" s="6">
        <f t="shared" ref="AS29:AS88" si="51">ROUND(AVERAGE(AR29,AQ29),3)</f>
        <v>0.111</v>
      </c>
      <c r="AT29" s="137">
        <f t="shared" ref="AT29:AT88" si="52">ROUND(AQ29/0.15,2)</f>
        <v>0.78</v>
      </c>
      <c r="AU29" s="137">
        <f t="shared" ref="AU29:AU88" si="53">ROUND(AR29/0.15,2)</f>
        <v>0.7</v>
      </c>
      <c r="AV29" s="137">
        <f t="shared" ref="AV29:AV88" si="54">ROUND(AS29/0.15,2)</f>
        <v>0.74</v>
      </c>
      <c r="AW29" s="138">
        <f t="shared" ref="AW29:AW88" si="55">IF(AT29&lt;0.67,5,IF(AT29&lt;1,4,IF(AT29&lt;1.33,3,IF(AT29&lt;2.67,2,1))))</f>
        <v>4</v>
      </c>
      <c r="AX29" s="138">
        <f t="shared" ref="AX29:AX88" si="56">IF(AU29&lt;0.67,5,IF(AU29&lt;1,4,IF(AU29&lt;1.33,3,IF(AU29&lt;2.67,2,1))))</f>
        <v>4</v>
      </c>
      <c r="AY29" s="244">
        <f t="shared" ref="AY29:AY88" si="57">IF(AV29&lt;0.67,5,IF(AV29&lt;1,4,IF(AV29&lt;1.33,3,IF(AV29&lt;2.67,2,1))))</f>
        <v>4</v>
      </c>
    </row>
    <row r="30" spans="1:51" ht="13.15" customHeight="1">
      <c r="A30" s="151">
        <v>10807</v>
      </c>
      <c r="B30" s="67" t="s">
        <v>387</v>
      </c>
      <c r="C30" s="249" t="str">
        <f>Rollover!A30</f>
        <v>GMC</v>
      </c>
      <c r="D30" s="248" t="str">
        <f>Rollover!B30</f>
        <v>Sierra Limited 1500 PU/EC RWD</v>
      </c>
      <c r="E30" s="136" t="s">
        <v>207</v>
      </c>
      <c r="F30" s="242">
        <f>Rollover!C30</f>
        <v>2019</v>
      </c>
      <c r="G30" s="245">
        <v>199.822</v>
      </c>
      <c r="H30" s="246">
        <v>0.34599999999999997</v>
      </c>
      <c r="I30" s="246">
        <v>1125.412</v>
      </c>
      <c r="J30" s="246">
        <v>709.87800000000004</v>
      </c>
      <c r="K30" s="246">
        <v>25.215</v>
      </c>
      <c r="L30" s="246">
        <v>37.838000000000001</v>
      </c>
      <c r="M30" s="246">
        <v>2047.61</v>
      </c>
      <c r="N30" s="247">
        <v>3626.777</v>
      </c>
      <c r="O30" s="11">
        <v>247.285</v>
      </c>
      <c r="P30" s="12">
        <v>0.44900000000000001</v>
      </c>
      <c r="Q30" s="12">
        <v>807.18100000000004</v>
      </c>
      <c r="R30" s="12">
        <v>373.74299999999999</v>
      </c>
      <c r="S30" s="12">
        <v>13.4</v>
      </c>
      <c r="T30" s="12">
        <v>40.411000000000001</v>
      </c>
      <c r="U30" s="12">
        <v>901.06799999999998</v>
      </c>
      <c r="V30" s="13">
        <v>1119.3009999999999</v>
      </c>
      <c r="W30" s="243">
        <f t="shared" si="29"/>
        <v>1.7951372608706391E-3</v>
      </c>
      <c r="X30" s="6">
        <f t="shared" si="30"/>
        <v>7.2716218495709778E-2</v>
      </c>
      <c r="Y30" s="6">
        <f t="shared" si="31"/>
        <v>2.4804643852616913E-4</v>
      </c>
      <c r="Z30" s="6">
        <f t="shared" si="32"/>
        <v>9.2469451344551507E-5</v>
      </c>
      <c r="AA30" s="6">
        <f t="shared" si="33"/>
        <v>7.2716218495709778E-2</v>
      </c>
      <c r="AB30" s="6">
        <f t="shared" si="34"/>
        <v>2.6629428283771968E-2</v>
      </c>
      <c r="AC30" s="6">
        <f t="shared" si="35"/>
        <v>2.6629428283771968E-2</v>
      </c>
      <c r="AD30" s="6">
        <f t="shared" si="36"/>
        <v>8.7409082316266887E-3</v>
      </c>
      <c r="AE30" s="6">
        <f t="shared" si="37"/>
        <v>1.963855362175888E-2</v>
      </c>
      <c r="AF30" s="27">
        <f t="shared" si="38"/>
        <v>1.963855362175888E-2</v>
      </c>
      <c r="AG30" s="26">
        <f t="shared" si="39"/>
        <v>4.3441383495788216E-3</v>
      </c>
      <c r="AH30" s="6">
        <f t="shared" si="40"/>
        <v>8.7631071707777869E-2</v>
      </c>
      <c r="AI30" s="6">
        <f t="shared" si="41"/>
        <v>3.6511696135905223E-4</v>
      </c>
      <c r="AJ30" s="6">
        <f t="shared" si="42"/>
        <v>7.1268212264256406E-5</v>
      </c>
      <c r="AK30" s="6">
        <f t="shared" si="43"/>
        <v>8.7631071707777869E-2</v>
      </c>
      <c r="AL30" s="6">
        <f t="shared" si="44"/>
        <v>7.7783623646964922E-3</v>
      </c>
      <c r="AM30" s="6">
        <f t="shared" si="45"/>
        <v>7.7783623646964922E-3</v>
      </c>
      <c r="AN30" s="6">
        <f t="shared" si="46"/>
        <v>6.0095585875881595E-3</v>
      </c>
      <c r="AO30" s="6">
        <f t="shared" si="47"/>
        <v>7.0889449407738588E-3</v>
      </c>
      <c r="AP30" s="27">
        <f t="shared" si="48"/>
        <v>7.0889449407738588E-3</v>
      </c>
      <c r="AQ30" s="243">
        <f t="shared" si="49"/>
        <v>0.11700000000000001</v>
      </c>
      <c r="AR30" s="6">
        <f t="shared" si="50"/>
        <v>0.105</v>
      </c>
      <c r="AS30" s="6">
        <f t="shared" si="51"/>
        <v>0.111</v>
      </c>
      <c r="AT30" s="137">
        <f t="shared" si="52"/>
        <v>0.78</v>
      </c>
      <c r="AU30" s="137">
        <f t="shared" si="53"/>
        <v>0.7</v>
      </c>
      <c r="AV30" s="137">
        <f t="shared" si="54"/>
        <v>0.74</v>
      </c>
      <c r="AW30" s="138">
        <f t="shared" si="55"/>
        <v>4</v>
      </c>
      <c r="AX30" s="138">
        <f t="shared" si="56"/>
        <v>4</v>
      </c>
      <c r="AY30" s="244">
        <f t="shared" si="57"/>
        <v>4</v>
      </c>
    </row>
    <row r="31" spans="1:51" ht="13.15" customHeight="1">
      <c r="A31" s="151">
        <v>10807</v>
      </c>
      <c r="B31" s="67" t="s">
        <v>387</v>
      </c>
      <c r="C31" s="249" t="str">
        <f>Rollover!A31</f>
        <v>GMC</v>
      </c>
      <c r="D31" s="248" t="str">
        <f>Rollover!B31</f>
        <v>Sierra Limited 1500 PU/EC 4WD</v>
      </c>
      <c r="E31" s="136" t="s">
        <v>207</v>
      </c>
      <c r="F31" s="242">
        <f>Rollover!C31</f>
        <v>2019</v>
      </c>
      <c r="G31" s="245">
        <v>199.822</v>
      </c>
      <c r="H31" s="246">
        <v>0.34599999999999997</v>
      </c>
      <c r="I31" s="246">
        <v>1125.412</v>
      </c>
      <c r="J31" s="246">
        <v>709.87800000000004</v>
      </c>
      <c r="K31" s="246">
        <v>25.215</v>
      </c>
      <c r="L31" s="246">
        <v>37.838000000000001</v>
      </c>
      <c r="M31" s="246">
        <v>2047.61</v>
      </c>
      <c r="N31" s="247">
        <v>3626.777</v>
      </c>
      <c r="O31" s="11">
        <v>247.285</v>
      </c>
      <c r="P31" s="12">
        <v>0.44900000000000001</v>
      </c>
      <c r="Q31" s="12">
        <v>807.18100000000004</v>
      </c>
      <c r="R31" s="12">
        <v>373.74299999999999</v>
      </c>
      <c r="S31" s="12">
        <v>13.4</v>
      </c>
      <c r="T31" s="12">
        <v>40.411000000000001</v>
      </c>
      <c r="U31" s="12">
        <v>901.06799999999998</v>
      </c>
      <c r="V31" s="13">
        <v>1119.3009999999999</v>
      </c>
      <c r="W31" s="243">
        <f t="shared" si="29"/>
        <v>1.7951372608706391E-3</v>
      </c>
      <c r="X31" s="6">
        <f t="shared" si="30"/>
        <v>7.2716218495709778E-2</v>
      </c>
      <c r="Y31" s="6">
        <f t="shared" si="31"/>
        <v>2.4804643852616913E-4</v>
      </c>
      <c r="Z31" s="6">
        <f t="shared" si="32"/>
        <v>9.2469451344551507E-5</v>
      </c>
      <c r="AA31" s="6">
        <f t="shared" si="33"/>
        <v>7.2716218495709778E-2</v>
      </c>
      <c r="AB31" s="6">
        <f t="shared" si="34"/>
        <v>2.6629428283771968E-2</v>
      </c>
      <c r="AC31" s="6">
        <f t="shared" si="35"/>
        <v>2.6629428283771968E-2</v>
      </c>
      <c r="AD31" s="6">
        <f t="shared" si="36"/>
        <v>8.7409082316266887E-3</v>
      </c>
      <c r="AE31" s="6">
        <f t="shared" si="37"/>
        <v>1.963855362175888E-2</v>
      </c>
      <c r="AF31" s="27">
        <f t="shared" si="38"/>
        <v>1.963855362175888E-2</v>
      </c>
      <c r="AG31" s="26">
        <f t="shared" si="39"/>
        <v>4.3441383495788216E-3</v>
      </c>
      <c r="AH31" s="6">
        <f t="shared" si="40"/>
        <v>8.7631071707777869E-2</v>
      </c>
      <c r="AI31" s="6">
        <f t="shared" si="41"/>
        <v>3.6511696135905223E-4</v>
      </c>
      <c r="AJ31" s="6">
        <f t="shared" si="42"/>
        <v>7.1268212264256406E-5</v>
      </c>
      <c r="AK31" s="6">
        <f t="shared" si="43"/>
        <v>8.7631071707777869E-2</v>
      </c>
      <c r="AL31" s="6">
        <f t="shared" si="44"/>
        <v>7.7783623646964922E-3</v>
      </c>
      <c r="AM31" s="6">
        <f t="shared" si="45"/>
        <v>7.7783623646964922E-3</v>
      </c>
      <c r="AN31" s="6">
        <f t="shared" si="46"/>
        <v>6.0095585875881595E-3</v>
      </c>
      <c r="AO31" s="6">
        <f t="shared" si="47"/>
        <v>7.0889449407738588E-3</v>
      </c>
      <c r="AP31" s="27">
        <f t="shared" si="48"/>
        <v>7.0889449407738588E-3</v>
      </c>
      <c r="AQ31" s="243">
        <f t="shared" si="49"/>
        <v>0.11700000000000001</v>
      </c>
      <c r="AR31" s="6">
        <f t="shared" si="50"/>
        <v>0.105</v>
      </c>
      <c r="AS31" s="6">
        <f t="shared" si="51"/>
        <v>0.111</v>
      </c>
      <c r="AT31" s="137">
        <f t="shared" si="52"/>
        <v>0.78</v>
      </c>
      <c r="AU31" s="137">
        <f t="shared" si="53"/>
        <v>0.7</v>
      </c>
      <c r="AV31" s="137">
        <f t="shared" si="54"/>
        <v>0.74</v>
      </c>
      <c r="AW31" s="138">
        <f t="shared" si="55"/>
        <v>4</v>
      </c>
      <c r="AX31" s="138">
        <f t="shared" si="56"/>
        <v>4</v>
      </c>
      <c r="AY31" s="244">
        <f t="shared" si="57"/>
        <v>4</v>
      </c>
    </row>
    <row r="32" spans="1:51" ht="13.15" customHeight="1">
      <c r="A32" s="151">
        <v>10793</v>
      </c>
      <c r="B32" s="66" t="s">
        <v>384</v>
      </c>
      <c r="C32" s="241" t="str">
        <f>Rollover!A32</f>
        <v>Chevrolet</v>
      </c>
      <c r="D32" s="74" t="str">
        <f>Rollover!B32</f>
        <v>Silverado 2500 PU/CC RWD</v>
      </c>
      <c r="E32" s="136" t="s">
        <v>207</v>
      </c>
      <c r="F32" s="242">
        <f>Rollover!C32</f>
        <v>2019</v>
      </c>
      <c r="G32" s="11">
        <v>424.88099999999997</v>
      </c>
      <c r="H32" s="12">
        <v>0.25900000000000001</v>
      </c>
      <c r="I32" s="12">
        <v>1640.1990000000001</v>
      </c>
      <c r="J32" s="12">
        <v>603.04999999999995</v>
      </c>
      <c r="K32" s="12">
        <v>25.550999999999998</v>
      </c>
      <c r="L32" s="12">
        <v>42.932000000000002</v>
      </c>
      <c r="M32" s="12">
        <v>1674.4839999999999</v>
      </c>
      <c r="N32" s="13">
        <v>2495.4850000000001</v>
      </c>
      <c r="O32" s="11">
        <v>495.25599999999997</v>
      </c>
      <c r="P32" s="12">
        <v>0.46100000000000002</v>
      </c>
      <c r="Q32" s="12">
        <v>848.88499999999999</v>
      </c>
      <c r="R32" s="12">
        <v>685.78800000000001</v>
      </c>
      <c r="S32" s="12">
        <v>15.695</v>
      </c>
      <c r="T32" s="12">
        <v>38.848999999999997</v>
      </c>
      <c r="U32" s="12">
        <v>1286.7940000000001</v>
      </c>
      <c r="V32" s="13">
        <v>2097.4580000000001</v>
      </c>
      <c r="W32" s="243">
        <f t="shared" si="29"/>
        <v>2.9204218003302258E-2</v>
      </c>
      <c r="X32" s="6">
        <f t="shared" si="30"/>
        <v>6.1978762730557614E-2</v>
      </c>
      <c r="Y32" s="6">
        <f t="shared" si="31"/>
        <v>8.4188291223517354E-4</v>
      </c>
      <c r="Z32" s="6">
        <f t="shared" si="32"/>
        <v>7.1749619807128439E-5</v>
      </c>
      <c r="AA32" s="6">
        <f t="shared" si="33"/>
        <v>6.1978762730557614E-2</v>
      </c>
      <c r="AB32" s="6">
        <f t="shared" si="34"/>
        <v>2.7754597160156182E-2</v>
      </c>
      <c r="AC32" s="6">
        <f t="shared" si="35"/>
        <v>2.7754597160156182E-2</v>
      </c>
      <c r="AD32" s="6">
        <f t="shared" si="36"/>
        <v>7.2115183482419007E-3</v>
      </c>
      <c r="AE32" s="6">
        <f t="shared" si="37"/>
        <v>1.100601841974439E-2</v>
      </c>
      <c r="AF32" s="27">
        <f t="shared" si="38"/>
        <v>1.100601841974439E-2</v>
      </c>
      <c r="AG32" s="26">
        <f t="shared" si="39"/>
        <v>4.5946214463810316E-2</v>
      </c>
      <c r="AH32" s="6">
        <f t="shared" si="40"/>
        <v>8.9538476638553202E-2</v>
      </c>
      <c r="AI32" s="6">
        <f t="shared" si="41"/>
        <v>4.2725441789529569E-4</v>
      </c>
      <c r="AJ32" s="6">
        <f t="shared" si="42"/>
        <v>2.3106527029364594E-4</v>
      </c>
      <c r="AK32" s="6">
        <f t="shared" si="43"/>
        <v>8.9538476638553202E-2</v>
      </c>
      <c r="AL32" s="6">
        <f t="shared" si="44"/>
        <v>1.1918045749859793E-2</v>
      </c>
      <c r="AM32" s="6">
        <f t="shared" si="45"/>
        <v>1.1918045749859793E-2</v>
      </c>
      <c r="AN32" s="6">
        <f t="shared" si="46"/>
        <v>8.0460798953339643E-3</v>
      </c>
      <c r="AO32" s="6">
        <f t="shared" si="47"/>
        <v>1.4819999940514812E-2</v>
      </c>
      <c r="AP32" s="27">
        <f t="shared" si="48"/>
        <v>1.4819999940514812E-2</v>
      </c>
      <c r="AQ32" s="243">
        <f t="shared" si="49"/>
        <v>0.124</v>
      </c>
      <c r="AR32" s="6">
        <f t="shared" si="50"/>
        <v>0.154</v>
      </c>
      <c r="AS32" s="6">
        <f t="shared" si="51"/>
        <v>0.13900000000000001</v>
      </c>
      <c r="AT32" s="137">
        <f t="shared" si="52"/>
        <v>0.83</v>
      </c>
      <c r="AU32" s="137">
        <f t="shared" si="53"/>
        <v>1.03</v>
      </c>
      <c r="AV32" s="137">
        <f t="shared" si="54"/>
        <v>0.93</v>
      </c>
      <c r="AW32" s="138">
        <f t="shared" si="55"/>
        <v>4</v>
      </c>
      <c r="AX32" s="138">
        <f t="shared" si="56"/>
        <v>3</v>
      </c>
      <c r="AY32" s="244">
        <f t="shared" si="57"/>
        <v>4</v>
      </c>
    </row>
    <row r="33" spans="1:51" ht="13.15" customHeight="1">
      <c r="A33" s="151">
        <v>10793</v>
      </c>
      <c r="B33" s="66" t="s">
        <v>384</v>
      </c>
      <c r="C33" s="241" t="str">
        <f>Rollover!A33</f>
        <v>Chevrolet</v>
      </c>
      <c r="D33" s="74" t="str">
        <f>Rollover!B33</f>
        <v>Silverado 2500 PU/CC 4WD</v>
      </c>
      <c r="E33" s="136" t="s">
        <v>207</v>
      </c>
      <c r="F33" s="242">
        <f>Rollover!C34</f>
        <v>2019</v>
      </c>
      <c r="G33" s="11">
        <v>424.88099999999997</v>
      </c>
      <c r="H33" s="12">
        <v>0.25900000000000001</v>
      </c>
      <c r="I33" s="12">
        <v>1640.1990000000001</v>
      </c>
      <c r="J33" s="12">
        <v>603.04999999999995</v>
      </c>
      <c r="K33" s="12">
        <v>25.550999999999998</v>
      </c>
      <c r="L33" s="12">
        <v>42.932000000000002</v>
      </c>
      <c r="M33" s="12">
        <v>1674.4839999999999</v>
      </c>
      <c r="N33" s="13">
        <v>2495.4850000000001</v>
      </c>
      <c r="O33" s="11">
        <v>495.25599999999997</v>
      </c>
      <c r="P33" s="12">
        <v>0.46100000000000002</v>
      </c>
      <c r="Q33" s="12">
        <v>848.88499999999999</v>
      </c>
      <c r="R33" s="12">
        <v>685.78800000000001</v>
      </c>
      <c r="S33" s="12">
        <v>15.695</v>
      </c>
      <c r="T33" s="12">
        <v>38.848999999999997</v>
      </c>
      <c r="U33" s="12">
        <v>1286.7940000000001</v>
      </c>
      <c r="V33" s="13">
        <v>2097.4580000000001</v>
      </c>
      <c r="W33" s="243">
        <f t="shared" si="29"/>
        <v>2.9204218003302258E-2</v>
      </c>
      <c r="X33" s="6">
        <f t="shared" si="30"/>
        <v>6.1978762730557614E-2</v>
      </c>
      <c r="Y33" s="6">
        <f t="shared" si="31"/>
        <v>8.4188291223517354E-4</v>
      </c>
      <c r="Z33" s="6">
        <f t="shared" si="32"/>
        <v>7.1749619807128439E-5</v>
      </c>
      <c r="AA33" s="6">
        <f t="shared" si="33"/>
        <v>6.1978762730557614E-2</v>
      </c>
      <c r="AB33" s="6">
        <f t="shared" si="34"/>
        <v>2.7754597160156182E-2</v>
      </c>
      <c r="AC33" s="6">
        <f t="shared" si="35"/>
        <v>2.7754597160156182E-2</v>
      </c>
      <c r="AD33" s="6">
        <f t="shared" si="36"/>
        <v>7.2115183482419007E-3</v>
      </c>
      <c r="AE33" s="6">
        <f t="shared" si="37"/>
        <v>1.100601841974439E-2</v>
      </c>
      <c r="AF33" s="27">
        <f t="shared" si="38"/>
        <v>1.100601841974439E-2</v>
      </c>
      <c r="AG33" s="26">
        <f t="shared" si="39"/>
        <v>4.5946214463810316E-2</v>
      </c>
      <c r="AH33" s="6">
        <f t="shared" si="40"/>
        <v>8.9538476638553202E-2</v>
      </c>
      <c r="AI33" s="6">
        <f t="shared" si="41"/>
        <v>4.2725441789529569E-4</v>
      </c>
      <c r="AJ33" s="6">
        <f t="shared" si="42"/>
        <v>2.3106527029364594E-4</v>
      </c>
      <c r="AK33" s="6">
        <f t="shared" si="43"/>
        <v>8.9538476638553202E-2</v>
      </c>
      <c r="AL33" s="6">
        <f t="shared" si="44"/>
        <v>1.1918045749859793E-2</v>
      </c>
      <c r="AM33" s="6">
        <f t="shared" si="45"/>
        <v>1.1918045749859793E-2</v>
      </c>
      <c r="AN33" s="6">
        <f t="shared" si="46"/>
        <v>8.0460798953339643E-3</v>
      </c>
      <c r="AO33" s="6">
        <f t="shared" si="47"/>
        <v>1.4819999940514812E-2</v>
      </c>
      <c r="AP33" s="27">
        <f t="shared" si="48"/>
        <v>1.4819999940514812E-2</v>
      </c>
      <c r="AQ33" s="243">
        <f t="shared" si="49"/>
        <v>0.124</v>
      </c>
      <c r="AR33" s="6">
        <f t="shared" si="50"/>
        <v>0.154</v>
      </c>
      <c r="AS33" s="6">
        <f t="shared" si="51"/>
        <v>0.13900000000000001</v>
      </c>
      <c r="AT33" s="137">
        <f t="shared" si="52"/>
        <v>0.83</v>
      </c>
      <c r="AU33" s="137">
        <f t="shared" si="53"/>
        <v>1.03</v>
      </c>
      <c r="AV33" s="137">
        <f t="shared" si="54"/>
        <v>0.93</v>
      </c>
      <c r="AW33" s="138">
        <f t="shared" si="55"/>
        <v>4</v>
      </c>
      <c r="AX33" s="138">
        <f t="shared" si="56"/>
        <v>3</v>
      </c>
      <c r="AY33" s="244">
        <f t="shared" si="57"/>
        <v>4</v>
      </c>
    </row>
    <row r="34" spans="1:51" ht="13.15" customHeight="1">
      <c r="A34" s="151">
        <v>10793</v>
      </c>
      <c r="B34" s="66" t="s">
        <v>384</v>
      </c>
      <c r="C34" s="249" t="str">
        <f>Rollover!A34</f>
        <v>GMC</v>
      </c>
      <c r="D34" s="248" t="str">
        <f>Rollover!B34</f>
        <v>Sierra 2500 PU/CC RWD</v>
      </c>
      <c r="E34" s="136" t="s">
        <v>207</v>
      </c>
      <c r="F34" s="242">
        <f>Rollover!C35</f>
        <v>2019</v>
      </c>
      <c r="G34" s="11">
        <v>424.88099999999997</v>
      </c>
      <c r="H34" s="12">
        <v>0.25900000000000001</v>
      </c>
      <c r="I34" s="12">
        <v>1640.1990000000001</v>
      </c>
      <c r="J34" s="12">
        <v>603.04999999999995</v>
      </c>
      <c r="K34" s="12">
        <v>25.550999999999998</v>
      </c>
      <c r="L34" s="12">
        <v>42.932000000000002</v>
      </c>
      <c r="M34" s="12">
        <v>1674.4839999999999</v>
      </c>
      <c r="N34" s="13">
        <v>2495.4850000000001</v>
      </c>
      <c r="O34" s="11">
        <v>495.25599999999997</v>
      </c>
      <c r="P34" s="12">
        <v>0.46100000000000002</v>
      </c>
      <c r="Q34" s="12">
        <v>848.88499999999999</v>
      </c>
      <c r="R34" s="12">
        <v>685.78800000000001</v>
      </c>
      <c r="S34" s="12">
        <v>15.695</v>
      </c>
      <c r="T34" s="12">
        <v>38.848999999999997</v>
      </c>
      <c r="U34" s="12">
        <v>1286.7940000000001</v>
      </c>
      <c r="V34" s="13">
        <v>2097.4580000000001</v>
      </c>
      <c r="W34" s="243">
        <f t="shared" si="29"/>
        <v>2.9204218003302258E-2</v>
      </c>
      <c r="X34" s="6">
        <f t="shared" si="30"/>
        <v>6.1978762730557614E-2</v>
      </c>
      <c r="Y34" s="6">
        <f t="shared" si="31"/>
        <v>8.4188291223517354E-4</v>
      </c>
      <c r="Z34" s="6">
        <f t="shared" si="32"/>
        <v>7.1749619807128439E-5</v>
      </c>
      <c r="AA34" s="6">
        <f t="shared" si="33"/>
        <v>6.1978762730557614E-2</v>
      </c>
      <c r="AB34" s="6">
        <f t="shared" si="34"/>
        <v>2.7754597160156182E-2</v>
      </c>
      <c r="AC34" s="6">
        <f t="shared" si="35"/>
        <v>2.7754597160156182E-2</v>
      </c>
      <c r="AD34" s="6">
        <f t="shared" si="36"/>
        <v>7.2115183482419007E-3</v>
      </c>
      <c r="AE34" s="6">
        <f t="shared" si="37"/>
        <v>1.100601841974439E-2</v>
      </c>
      <c r="AF34" s="27">
        <f t="shared" si="38"/>
        <v>1.100601841974439E-2</v>
      </c>
      <c r="AG34" s="26">
        <f t="shared" si="39"/>
        <v>4.5946214463810316E-2</v>
      </c>
      <c r="AH34" s="6">
        <f t="shared" si="40"/>
        <v>8.9538476638553202E-2</v>
      </c>
      <c r="AI34" s="6">
        <f t="shared" si="41"/>
        <v>4.2725441789529569E-4</v>
      </c>
      <c r="AJ34" s="6">
        <f t="shared" si="42"/>
        <v>2.3106527029364594E-4</v>
      </c>
      <c r="AK34" s="6">
        <f t="shared" si="43"/>
        <v>8.9538476638553202E-2</v>
      </c>
      <c r="AL34" s="6">
        <f t="shared" si="44"/>
        <v>1.1918045749859793E-2</v>
      </c>
      <c r="AM34" s="6">
        <f t="shared" si="45"/>
        <v>1.1918045749859793E-2</v>
      </c>
      <c r="AN34" s="6">
        <f t="shared" si="46"/>
        <v>8.0460798953339643E-3</v>
      </c>
      <c r="AO34" s="6">
        <f t="shared" si="47"/>
        <v>1.4819999940514812E-2</v>
      </c>
      <c r="AP34" s="27">
        <f t="shared" si="48"/>
        <v>1.4819999940514812E-2</v>
      </c>
      <c r="AQ34" s="243">
        <f t="shared" si="49"/>
        <v>0.124</v>
      </c>
      <c r="AR34" s="6">
        <f t="shared" si="50"/>
        <v>0.154</v>
      </c>
      <c r="AS34" s="6">
        <f t="shared" si="51"/>
        <v>0.13900000000000001</v>
      </c>
      <c r="AT34" s="137">
        <f t="shared" si="52"/>
        <v>0.83</v>
      </c>
      <c r="AU34" s="137">
        <f t="shared" si="53"/>
        <v>1.03</v>
      </c>
      <c r="AV34" s="137">
        <f t="shared" si="54"/>
        <v>0.93</v>
      </c>
      <c r="AW34" s="138">
        <f t="shared" si="55"/>
        <v>4</v>
      </c>
      <c r="AX34" s="138">
        <f t="shared" si="56"/>
        <v>3</v>
      </c>
      <c r="AY34" s="244">
        <f t="shared" si="57"/>
        <v>4</v>
      </c>
    </row>
    <row r="35" spans="1:51" ht="13.15" customHeight="1">
      <c r="A35" s="151">
        <v>10793</v>
      </c>
      <c r="B35" s="66" t="s">
        <v>384</v>
      </c>
      <c r="C35" s="249" t="str">
        <f>Rollover!A35</f>
        <v>GMC</v>
      </c>
      <c r="D35" s="248" t="str">
        <f>Rollover!B35</f>
        <v>Sierra 2500 PU/CC 4WD</v>
      </c>
      <c r="E35" s="136" t="s">
        <v>207</v>
      </c>
      <c r="F35" s="242">
        <f>Rollover!C35</f>
        <v>2019</v>
      </c>
      <c r="G35" s="11">
        <v>424.88099999999997</v>
      </c>
      <c r="H35" s="12">
        <v>0.25900000000000001</v>
      </c>
      <c r="I35" s="12">
        <v>1640.1990000000001</v>
      </c>
      <c r="J35" s="12">
        <v>603.04999999999995</v>
      </c>
      <c r="K35" s="12">
        <v>25.550999999999998</v>
      </c>
      <c r="L35" s="12">
        <v>42.932000000000002</v>
      </c>
      <c r="M35" s="12">
        <v>1674.4839999999999</v>
      </c>
      <c r="N35" s="13">
        <v>2495.4850000000001</v>
      </c>
      <c r="O35" s="11">
        <v>495.25599999999997</v>
      </c>
      <c r="P35" s="12">
        <v>0.46100000000000002</v>
      </c>
      <c r="Q35" s="12">
        <v>848.88499999999999</v>
      </c>
      <c r="R35" s="12">
        <v>685.78800000000001</v>
      </c>
      <c r="S35" s="12">
        <v>15.695</v>
      </c>
      <c r="T35" s="12">
        <v>38.848999999999997</v>
      </c>
      <c r="U35" s="12">
        <v>1286.7940000000001</v>
      </c>
      <c r="V35" s="13">
        <v>2097.4580000000001</v>
      </c>
      <c r="W35" s="243">
        <f t="shared" si="29"/>
        <v>2.9204218003302258E-2</v>
      </c>
      <c r="X35" s="6">
        <f t="shared" si="30"/>
        <v>6.1978762730557614E-2</v>
      </c>
      <c r="Y35" s="6">
        <f t="shared" si="31"/>
        <v>8.4188291223517354E-4</v>
      </c>
      <c r="Z35" s="6">
        <f t="shared" si="32"/>
        <v>7.1749619807128439E-5</v>
      </c>
      <c r="AA35" s="6">
        <f t="shared" si="33"/>
        <v>6.1978762730557614E-2</v>
      </c>
      <c r="AB35" s="6">
        <f t="shared" si="34"/>
        <v>2.7754597160156182E-2</v>
      </c>
      <c r="AC35" s="6">
        <f t="shared" si="35"/>
        <v>2.7754597160156182E-2</v>
      </c>
      <c r="AD35" s="6">
        <f t="shared" si="36"/>
        <v>7.2115183482419007E-3</v>
      </c>
      <c r="AE35" s="6">
        <f t="shared" si="37"/>
        <v>1.100601841974439E-2</v>
      </c>
      <c r="AF35" s="27">
        <f t="shared" si="38"/>
        <v>1.100601841974439E-2</v>
      </c>
      <c r="AG35" s="26">
        <f t="shared" si="39"/>
        <v>4.5946214463810316E-2</v>
      </c>
      <c r="AH35" s="6">
        <f t="shared" si="40"/>
        <v>8.9538476638553202E-2</v>
      </c>
      <c r="AI35" s="6">
        <f t="shared" si="41"/>
        <v>4.2725441789529569E-4</v>
      </c>
      <c r="AJ35" s="6">
        <f t="shared" si="42"/>
        <v>2.3106527029364594E-4</v>
      </c>
      <c r="AK35" s="6">
        <f t="shared" si="43"/>
        <v>8.9538476638553202E-2</v>
      </c>
      <c r="AL35" s="6">
        <f t="shared" si="44"/>
        <v>1.1918045749859793E-2</v>
      </c>
      <c r="AM35" s="6">
        <f t="shared" si="45"/>
        <v>1.1918045749859793E-2</v>
      </c>
      <c r="AN35" s="6">
        <f t="shared" si="46"/>
        <v>8.0460798953339643E-3</v>
      </c>
      <c r="AO35" s="6">
        <f t="shared" si="47"/>
        <v>1.4819999940514812E-2</v>
      </c>
      <c r="AP35" s="27">
        <f t="shared" si="48"/>
        <v>1.4819999940514812E-2</v>
      </c>
      <c r="AQ35" s="243">
        <f t="shared" si="49"/>
        <v>0.124</v>
      </c>
      <c r="AR35" s="6">
        <f t="shared" si="50"/>
        <v>0.154</v>
      </c>
      <c r="AS35" s="6">
        <f t="shared" si="51"/>
        <v>0.13900000000000001</v>
      </c>
      <c r="AT35" s="137">
        <f t="shared" si="52"/>
        <v>0.83</v>
      </c>
      <c r="AU35" s="137">
        <f t="shared" si="53"/>
        <v>1.03</v>
      </c>
      <c r="AV35" s="137">
        <f t="shared" si="54"/>
        <v>0.93</v>
      </c>
      <c r="AW35" s="138">
        <f t="shared" si="55"/>
        <v>4</v>
      </c>
      <c r="AX35" s="138">
        <f t="shared" si="56"/>
        <v>3</v>
      </c>
      <c r="AY35" s="244">
        <f t="shared" si="57"/>
        <v>4</v>
      </c>
    </row>
    <row r="36" spans="1:51" ht="13.15" customHeight="1">
      <c r="A36" s="151">
        <v>10552</v>
      </c>
      <c r="B36" s="67" t="s">
        <v>225</v>
      </c>
      <c r="C36" s="241" t="str">
        <f>Rollover!A36</f>
        <v>Chevrolet</v>
      </c>
      <c r="D36" s="74" t="str">
        <f>Rollover!B36</f>
        <v>Silverado 2500 PU/EC RWD</v>
      </c>
      <c r="E36" s="136" t="s">
        <v>88</v>
      </c>
      <c r="F36" s="242">
        <f>Rollover!C36</f>
        <v>2019</v>
      </c>
      <c r="G36" s="11">
        <v>689.822</v>
      </c>
      <c r="H36" s="12">
        <v>0.315</v>
      </c>
      <c r="I36" s="12">
        <v>1652.5889999999999</v>
      </c>
      <c r="J36" s="12">
        <v>578.82299999999998</v>
      </c>
      <c r="K36" s="12">
        <v>27.478000000000002</v>
      </c>
      <c r="L36" s="12">
        <v>44.237000000000002</v>
      </c>
      <c r="M36" s="12">
        <v>1685.354</v>
      </c>
      <c r="N36" s="13">
        <v>2123.3820000000001</v>
      </c>
      <c r="O36" s="11">
        <v>411.34100000000001</v>
      </c>
      <c r="P36" s="12">
        <v>0.58399999999999996</v>
      </c>
      <c r="Q36" s="12">
        <v>1069.953</v>
      </c>
      <c r="R36" s="12">
        <v>548.84100000000001</v>
      </c>
      <c r="S36" s="12">
        <v>17.806999999999999</v>
      </c>
      <c r="T36" s="12">
        <v>45.8</v>
      </c>
      <c r="U36" s="12">
        <v>403.08699999999999</v>
      </c>
      <c r="V36" s="13">
        <v>2110.0549999999998</v>
      </c>
      <c r="W36" s="243">
        <f t="shared" si="29"/>
        <v>0.10791286739809129</v>
      </c>
      <c r="X36" s="6">
        <f t="shared" si="30"/>
        <v>6.8706670906238165E-2</v>
      </c>
      <c r="Y36" s="6">
        <f t="shared" si="31"/>
        <v>8.6700266815445404E-4</v>
      </c>
      <c r="Z36" s="6">
        <f t="shared" si="32"/>
        <v>6.7738008153021926E-5</v>
      </c>
      <c r="AA36" s="6">
        <f t="shared" si="33"/>
        <v>6.8706670906238165E-2</v>
      </c>
      <c r="AB36" s="6">
        <f t="shared" si="34"/>
        <v>3.4963806284264293E-2</v>
      </c>
      <c r="AC36" s="6">
        <f t="shared" si="35"/>
        <v>3.4963806284264293E-2</v>
      </c>
      <c r="AD36" s="6">
        <f t="shared" si="36"/>
        <v>7.2520684012584028E-3</v>
      </c>
      <c r="AE36" s="6">
        <f t="shared" si="37"/>
        <v>9.0887218696516E-3</v>
      </c>
      <c r="AF36" s="27">
        <f t="shared" si="38"/>
        <v>9.0887218696516E-3</v>
      </c>
      <c r="AG36" s="26">
        <f t="shared" si="39"/>
        <v>2.6410177307452765E-2</v>
      </c>
      <c r="AH36" s="6">
        <f t="shared" si="40"/>
        <v>0.11134052711332919</v>
      </c>
      <c r="AI36" s="6">
        <f t="shared" si="41"/>
        <v>9.8264728172088372E-4</v>
      </c>
      <c r="AJ36" s="6">
        <f t="shared" si="42"/>
        <v>1.3789647493238339E-4</v>
      </c>
      <c r="AK36" s="6">
        <f t="shared" si="43"/>
        <v>0.11134052711332919</v>
      </c>
      <c r="AL36" s="6">
        <f t="shared" si="44"/>
        <v>1.7118769878999133E-2</v>
      </c>
      <c r="AM36" s="6">
        <f t="shared" si="45"/>
        <v>1.7118769878999133E-2</v>
      </c>
      <c r="AN36" s="6">
        <f t="shared" si="46"/>
        <v>4.1199408772059623E-3</v>
      </c>
      <c r="AO36" s="6">
        <f t="shared" si="47"/>
        <v>1.4960783712441533E-2</v>
      </c>
      <c r="AP36" s="27">
        <f t="shared" si="48"/>
        <v>1.4960783712441533E-2</v>
      </c>
      <c r="AQ36" s="243">
        <f t="shared" si="49"/>
        <v>0.20599999999999999</v>
      </c>
      <c r="AR36" s="6">
        <f t="shared" si="50"/>
        <v>0.16200000000000001</v>
      </c>
      <c r="AS36" s="6">
        <f t="shared" si="51"/>
        <v>0.184</v>
      </c>
      <c r="AT36" s="137">
        <f t="shared" si="52"/>
        <v>1.37</v>
      </c>
      <c r="AU36" s="137">
        <f t="shared" si="53"/>
        <v>1.08</v>
      </c>
      <c r="AV36" s="137">
        <f t="shared" si="54"/>
        <v>1.23</v>
      </c>
      <c r="AW36" s="138">
        <f t="shared" si="55"/>
        <v>2</v>
      </c>
      <c r="AX36" s="138">
        <f t="shared" si="56"/>
        <v>3</v>
      </c>
      <c r="AY36" s="244">
        <f t="shared" si="57"/>
        <v>3</v>
      </c>
    </row>
    <row r="37" spans="1:51" ht="13.15" customHeight="1">
      <c r="A37" s="151">
        <v>10552</v>
      </c>
      <c r="B37" s="67" t="s">
        <v>225</v>
      </c>
      <c r="C37" s="241" t="str">
        <f>Rollover!A37</f>
        <v>Chevrolet</v>
      </c>
      <c r="D37" s="74" t="str">
        <f>Rollover!B37</f>
        <v>Silverado 2500 PU/EC 4WD</v>
      </c>
      <c r="E37" s="136" t="s">
        <v>88</v>
      </c>
      <c r="F37" s="242">
        <f>Rollover!C37</f>
        <v>2019</v>
      </c>
      <c r="G37" s="11">
        <v>689.822</v>
      </c>
      <c r="H37" s="12">
        <v>0.315</v>
      </c>
      <c r="I37" s="12">
        <v>1652.5889999999999</v>
      </c>
      <c r="J37" s="12">
        <v>578.82299999999998</v>
      </c>
      <c r="K37" s="12">
        <v>27.478000000000002</v>
      </c>
      <c r="L37" s="12">
        <v>44.237000000000002</v>
      </c>
      <c r="M37" s="12">
        <v>1685.354</v>
      </c>
      <c r="N37" s="13">
        <v>2123.3820000000001</v>
      </c>
      <c r="O37" s="11">
        <v>411.34100000000001</v>
      </c>
      <c r="P37" s="12">
        <v>0.58399999999999996</v>
      </c>
      <c r="Q37" s="12">
        <v>1069.953</v>
      </c>
      <c r="R37" s="12">
        <v>548.84100000000001</v>
      </c>
      <c r="S37" s="12">
        <v>17.806999999999999</v>
      </c>
      <c r="T37" s="12">
        <v>45.8</v>
      </c>
      <c r="U37" s="12">
        <v>403.08699999999999</v>
      </c>
      <c r="V37" s="13">
        <v>2110.0549999999998</v>
      </c>
      <c r="W37" s="243">
        <f t="shared" ref="W37:W55" si="58">NORMDIST(LN(G37),7.45231,0.73998,1)</f>
        <v>0.10791286739809129</v>
      </c>
      <c r="X37" s="6">
        <f t="shared" ref="X37:X55" si="59">1/(1+EXP(3.2269-1.9688*H37))</f>
        <v>6.8706670906238165E-2</v>
      </c>
      <c r="Y37" s="6">
        <f t="shared" ref="Y37:Y55" si="60">1/(1+EXP(10.9745-2.375*I37/1000))</f>
        <v>8.6700266815445404E-4</v>
      </c>
      <c r="Z37" s="6">
        <f t="shared" ref="Z37:Z55" si="61">1/(1+EXP(10.9745-2.375*J37/1000))</f>
        <v>6.7738008153021926E-5</v>
      </c>
      <c r="AA37" s="6">
        <f t="shared" ref="AA37:AA55" si="62">MAX(X37,Y37,Z37)</f>
        <v>6.8706670906238165E-2</v>
      </c>
      <c r="AB37" s="6">
        <f t="shared" ref="AB37:AB55" si="63">1/(1+EXP(12.597-0.05861*35-1.568*(K37^0.4612)))</f>
        <v>3.4963806284264293E-2</v>
      </c>
      <c r="AC37" s="6">
        <f t="shared" ref="AC37:AC55" si="64">AB37</f>
        <v>3.4963806284264293E-2</v>
      </c>
      <c r="AD37" s="6">
        <f t="shared" ref="AD37:AD55" si="65">1/(1+EXP(5.7949-0.5196*M37/1000))</f>
        <v>7.2520684012584028E-3</v>
      </c>
      <c r="AE37" s="6">
        <f t="shared" ref="AE37:AE55" si="66">1/(1+EXP(5.7949-0.5196*N37/1000))</f>
        <v>9.0887218696516E-3</v>
      </c>
      <c r="AF37" s="27">
        <f t="shared" ref="AF37:AF55" si="67">MAX(AD37,AE37)</f>
        <v>9.0887218696516E-3</v>
      </c>
      <c r="AG37" s="26">
        <f t="shared" ref="AG37:AG55" si="68">NORMDIST(LN(O37),7.45231,0.73998,1)</f>
        <v>2.6410177307452765E-2</v>
      </c>
      <c r="AH37" s="6">
        <f t="shared" ref="AH37:AH55" si="69">1/(1+EXP(3.2269-1.9688*P37))</f>
        <v>0.11134052711332919</v>
      </c>
      <c r="AI37" s="6">
        <f t="shared" ref="AI37:AI55" si="70">1/(1+EXP(10.958-3.77*Q37/1000))</f>
        <v>9.8264728172088372E-4</v>
      </c>
      <c r="AJ37" s="6">
        <f t="shared" ref="AJ37:AJ55" si="71">1/(1+EXP(10.958-3.77*R37/1000))</f>
        <v>1.3789647493238339E-4</v>
      </c>
      <c r="AK37" s="6">
        <f t="shared" ref="AK37:AK55" si="72">MAX(AH37,AI37,AJ37)</f>
        <v>0.11134052711332919</v>
      </c>
      <c r="AL37" s="6">
        <f t="shared" ref="AL37:AL55" si="73">1/(1+EXP(12.597-0.05861*35-1.568*((S37/0.817)^0.4612)))</f>
        <v>1.7118769878999133E-2</v>
      </c>
      <c r="AM37" s="6">
        <f t="shared" ref="AM37:AM55" si="74">AL37</f>
        <v>1.7118769878999133E-2</v>
      </c>
      <c r="AN37" s="6">
        <f t="shared" ref="AN37:AN55" si="75">1/(1+EXP(5.7949-0.7619*U37/1000))</f>
        <v>4.1199408772059623E-3</v>
      </c>
      <c r="AO37" s="6">
        <f t="shared" ref="AO37:AO55" si="76">1/(1+EXP(5.7949-0.7619*V37/1000))</f>
        <v>1.4960783712441533E-2</v>
      </c>
      <c r="AP37" s="27">
        <f t="shared" ref="AP37:AP55" si="77">MAX(AN37,AO37)</f>
        <v>1.4960783712441533E-2</v>
      </c>
      <c r="AQ37" s="243">
        <f t="shared" ref="AQ37:AQ55" si="78">ROUND(1-(1-W37)*(1-AA37)*(1-AC37)*(1-AF37),3)</f>
        <v>0.20599999999999999</v>
      </c>
      <c r="AR37" s="6">
        <f t="shared" ref="AR37:AR55" si="79">ROUND(1-(1-AG37)*(1-AK37)*(1-AM37)*(1-AP37),3)</f>
        <v>0.16200000000000001</v>
      </c>
      <c r="AS37" s="6">
        <f t="shared" ref="AS37:AS55" si="80">ROUND(AVERAGE(AR37,AQ37),3)</f>
        <v>0.184</v>
      </c>
      <c r="AT37" s="137">
        <f t="shared" ref="AT37:AT55" si="81">ROUND(AQ37/0.15,2)</f>
        <v>1.37</v>
      </c>
      <c r="AU37" s="137">
        <f t="shared" ref="AU37:AU55" si="82">ROUND(AR37/0.15,2)</f>
        <v>1.08</v>
      </c>
      <c r="AV37" s="137">
        <f t="shared" ref="AV37:AV55" si="83">ROUND(AS37/0.15,2)</f>
        <v>1.23</v>
      </c>
      <c r="AW37" s="138">
        <f t="shared" ref="AW37:AW55" si="84">IF(AT37&lt;0.67,5,IF(AT37&lt;1,4,IF(AT37&lt;1.33,3,IF(AT37&lt;2.67,2,1))))</f>
        <v>2</v>
      </c>
      <c r="AX37" s="138">
        <f t="shared" ref="AX37:AX55" si="85">IF(AU37&lt;0.67,5,IF(AU37&lt;1,4,IF(AU37&lt;1.33,3,IF(AU37&lt;2.67,2,1))))</f>
        <v>3</v>
      </c>
      <c r="AY37" s="244">
        <f t="shared" ref="AY37:AY55" si="86">IF(AV37&lt;0.67,5,IF(AV37&lt;1,4,IF(AV37&lt;1.33,3,IF(AV37&lt;2.67,2,1))))</f>
        <v>3</v>
      </c>
    </row>
    <row r="38" spans="1:51" ht="13.15" customHeight="1">
      <c r="A38" s="151">
        <v>10552</v>
      </c>
      <c r="B38" s="67" t="s">
        <v>225</v>
      </c>
      <c r="C38" s="249" t="str">
        <f>Rollover!A38</f>
        <v>GMC</v>
      </c>
      <c r="D38" s="248" t="str">
        <f>Rollover!B38</f>
        <v>Sierra 2500 PU/EC RWD</v>
      </c>
      <c r="E38" s="136" t="s">
        <v>88</v>
      </c>
      <c r="F38" s="242">
        <f>Rollover!C38</f>
        <v>2019</v>
      </c>
      <c r="G38" s="11">
        <v>689.822</v>
      </c>
      <c r="H38" s="12">
        <v>0.315</v>
      </c>
      <c r="I38" s="12">
        <v>1652.5889999999999</v>
      </c>
      <c r="J38" s="12">
        <v>578.82299999999998</v>
      </c>
      <c r="K38" s="12">
        <v>27.478000000000002</v>
      </c>
      <c r="L38" s="12">
        <v>44.237000000000002</v>
      </c>
      <c r="M38" s="12">
        <v>1685.354</v>
      </c>
      <c r="N38" s="13">
        <v>2123.3820000000001</v>
      </c>
      <c r="O38" s="11">
        <v>411.34100000000001</v>
      </c>
      <c r="P38" s="12">
        <v>0.58399999999999996</v>
      </c>
      <c r="Q38" s="12">
        <v>1069.953</v>
      </c>
      <c r="R38" s="12">
        <v>548.84100000000001</v>
      </c>
      <c r="S38" s="12">
        <v>17.806999999999999</v>
      </c>
      <c r="T38" s="12">
        <v>45.8</v>
      </c>
      <c r="U38" s="12">
        <v>403.08699999999999</v>
      </c>
      <c r="V38" s="13">
        <v>2110.0549999999998</v>
      </c>
      <c r="W38" s="243">
        <f t="shared" si="58"/>
        <v>0.10791286739809129</v>
      </c>
      <c r="X38" s="6">
        <f t="shared" si="59"/>
        <v>6.8706670906238165E-2</v>
      </c>
      <c r="Y38" s="6">
        <f t="shared" si="60"/>
        <v>8.6700266815445404E-4</v>
      </c>
      <c r="Z38" s="6">
        <f t="shared" si="61"/>
        <v>6.7738008153021926E-5</v>
      </c>
      <c r="AA38" s="6">
        <f t="shared" si="62"/>
        <v>6.8706670906238165E-2</v>
      </c>
      <c r="AB38" s="6">
        <f t="shared" si="63"/>
        <v>3.4963806284264293E-2</v>
      </c>
      <c r="AC38" s="6">
        <f t="shared" si="64"/>
        <v>3.4963806284264293E-2</v>
      </c>
      <c r="AD38" s="6">
        <f t="shared" si="65"/>
        <v>7.2520684012584028E-3</v>
      </c>
      <c r="AE38" s="6">
        <f t="shared" si="66"/>
        <v>9.0887218696516E-3</v>
      </c>
      <c r="AF38" s="27">
        <f t="shared" si="67"/>
        <v>9.0887218696516E-3</v>
      </c>
      <c r="AG38" s="26">
        <f t="shared" si="68"/>
        <v>2.6410177307452765E-2</v>
      </c>
      <c r="AH38" s="6">
        <f t="shared" si="69"/>
        <v>0.11134052711332919</v>
      </c>
      <c r="AI38" s="6">
        <f t="shared" si="70"/>
        <v>9.8264728172088372E-4</v>
      </c>
      <c r="AJ38" s="6">
        <f t="shared" si="71"/>
        <v>1.3789647493238339E-4</v>
      </c>
      <c r="AK38" s="6">
        <f t="shared" si="72"/>
        <v>0.11134052711332919</v>
      </c>
      <c r="AL38" s="6">
        <f t="shared" si="73"/>
        <v>1.7118769878999133E-2</v>
      </c>
      <c r="AM38" s="6">
        <f t="shared" si="74"/>
        <v>1.7118769878999133E-2</v>
      </c>
      <c r="AN38" s="6">
        <f t="shared" si="75"/>
        <v>4.1199408772059623E-3</v>
      </c>
      <c r="AO38" s="6">
        <f t="shared" si="76"/>
        <v>1.4960783712441533E-2</v>
      </c>
      <c r="AP38" s="27">
        <f t="shared" si="77"/>
        <v>1.4960783712441533E-2</v>
      </c>
      <c r="AQ38" s="243">
        <f t="shared" si="78"/>
        <v>0.20599999999999999</v>
      </c>
      <c r="AR38" s="6">
        <f t="shared" si="79"/>
        <v>0.16200000000000001</v>
      </c>
      <c r="AS38" s="6">
        <f t="shared" si="80"/>
        <v>0.184</v>
      </c>
      <c r="AT38" s="137">
        <f t="shared" si="81"/>
        <v>1.37</v>
      </c>
      <c r="AU38" s="137">
        <f t="shared" si="82"/>
        <v>1.08</v>
      </c>
      <c r="AV38" s="137">
        <f t="shared" si="83"/>
        <v>1.23</v>
      </c>
      <c r="AW38" s="138">
        <f t="shared" si="84"/>
        <v>2</v>
      </c>
      <c r="AX38" s="138">
        <f t="shared" si="85"/>
        <v>3</v>
      </c>
      <c r="AY38" s="244">
        <f t="shared" si="86"/>
        <v>3</v>
      </c>
    </row>
    <row r="39" spans="1:51" ht="13.15" customHeight="1">
      <c r="A39" s="151">
        <v>10552</v>
      </c>
      <c r="B39" s="67" t="s">
        <v>225</v>
      </c>
      <c r="C39" s="249" t="str">
        <f>Rollover!A39</f>
        <v>GMC</v>
      </c>
      <c r="D39" s="248" t="str">
        <f>Rollover!B39</f>
        <v>Sierra 2500 PU/EC 4WD</v>
      </c>
      <c r="E39" s="136" t="s">
        <v>88</v>
      </c>
      <c r="F39" s="242">
        <f>Rollover!C39</f>
        <v>2019</v>
      </c>
      <c r="G39" s="11">
        <v>689.822</v>
      </c>
      <c r="H39" s="12">
        <v>0.315</v>
      </c>
      <c r="I39" s="12">
        <v>1652.5889999999999</v>
      </c>
      <c r="J39" s="12">
        <v>578.82299999999998</v>
      </c>
      <c r="K39" s="12">
        <v>27.478000000000002</v>
      </c>
      <c r="L39" s="12">
        <v>44.237000000000002</v>
      </c>
      <c r="M39" s="12">
        <v>1685.354</v>
      </c>
      <c r="N39" s="13">
        <v>2123.3820000000001</v>
      </c>
      <c r="O39" s="11">
        <v>411.34100000000001</v>
      </c>
      <c r="P39" s="12">
        <v>0.58399999999999996</v>
      </c>
      <c r="Q39" s="12">
        <v>1069.953</v>
      </c>
      <c r="R39" s="12">
        <v>548.84100000000001</v>
      </c>
      <c r="S39" s="12">
        <v>17.806999999999999</v>
      </c>
      <c r="T39" s="12">
        <v>45.8</v>
      </c>
      <c r="U39" s="12">
        <v>403.08699999999999</v>
      </c>
      <c r="V39" s="13">
        <v>2110.0549999999998</v>
      </c>
      <c r="W39" s="243">
        <f t="shared" si="58"/>
        <v>0.10791286739809129</v>
      </c>
      <c r="X39" s="6">
        <f t="shared" si="59"/>
        <v>6.8706670906238165E-2</v>
      </c>
      <c r="Y39" s="6">
        <f t="shared" si="60"/>
        <v>8.6700266815445404E-4</v>
      </c>
      <c r="Z39" s="6">
        <f t="shared" si="61"/>
        <v>6.7738008153021926E-5</v>
      </c>
      <c r="AA39" s="6">
        <f t="shared" si="62"/>
        <v>6.8706670906238165E-2</v>
      </c>
      <c r="AB39" s="6">
        <f t="shared" si="63"/>
        <v>3.4963806284264293E-2</v>
      </c>
      <c r="AC39" s="6">
        <f t="shared" si="64"/>
        <v>3.4963806284264293E-2</v>
      </c>
      <c r="AD39" s="6">
        <f t="shared" si="65"/>
        <v>7.2520684012584028E-3</v>
      </c>
      <c r="AE39" s="6">
        <f t="shared" si="66"/>
        <v>9.0887218696516E-3</v>
      </c>
      <c r="AF39" s="27">
        <f t="shared" si="67"/>
        <v>9.0887218696516E-3</v>
      </c>
      <c r="AG39" s="26">
        <f t="shared" si="68"/>
        <v>2.6410177307452765E-2</v>
      </c>
      <c r="AH39" s="6">
        <f t="shared" si="69"/>
        <v>0.11134052711332919</v>
      </c>
      <c r="AI39" s="6">
        <f t="shared" si="70"/>
        <v>9.8264728172088372E-4</v>
      </c>
      <c r="AJ39" s="6">
        <f t="shared" si="71"/>
        <v>1.3789647493238339E-4</v>
      </c>
      <c r="AK39" s="6">
        <f t="shared" si="72"/>
        <v>0.11134052711332919</v>
      </c>
      <c r="AL39" s="6">
        <f t="shared" si="73"/>
        <v>1.7118769878999133E-2</v>
      </c>
      <c r="AM39" s="6">
        <f t="shared" si="74"/>
        <v>1.7118769878999133E-2</v>
      </c>
      <c r="AN39" s="6">
        <f t="shared" si="75"/>
        <v>4.1199408772059623E-3</v>
      </c>
      <c r="AO39" s="6">
        <f t="shared" si="76"/>
        <v>1.4960783712441533E-2</v>
      </c>
      <c r="AP39" s="27">
        <f t="shared" si="77"/>
        <v>1.4960783712441533E-2</v>
      </c>
      <c r="AQ39" s="243">
        <f t="shared" si="78"/>
        <v>0.20599999999999999</v>
      </c>
      <c r="AR39" s="6">
        <f t="shared" si="79"/>
        <v>0.16200000000000001</v>
      </c>
      <c r="AS39" s="6">
        <f t="shared" si="80"/>
        <v>0.184</v>
      </c>
      <c r="AT39" s="137">
        <f t="shared" si="81"/>
        <v>1.37</v>
      </c>
      <c r="AU39" s="137">
        <f t="shared" si="82"/>
        <v>1.08</v>
      </c>
      <c r="AV39" s="137">
        <f t="shared" si="83"/>
        <v>1.23</v>
      </c>
      <c r="AW39" s="138">
        <f t="shared" si="84"/>
        <v>2</v>
      </c>
      <c r="AX39" s="138">
        <f t="shared" si="85"/>
        <v>3</v>
      </c>
      <c r="AY39" s="244">
        <f t="shared" si="86"/>
        <v>3</v>
      </c>
    </row>
    <row r="40" spans="1:51" ht="13.15" customHeight="1">
      <c r="A40" s="151">
        <v>10552</v>
      </c>
      <c r="B40" s="67" t="s">
        <v>225</v>
      </c>
      <c r="C40" s="249" t="str">
        <f>Rollover!A40</f>
        <v>Chevrolet</v>
      </c>
      <c r="D40" s="248" t="str">
        <f>Rollover!B40</f>
        <v>Silverado 2500 PU/RC RWD</v>
      </c>
      <c r="E40" s="136" t="s">
        <v>88</v>
      </c>
      <c r="F40" s="242">
        <f>Rollover!C40</f>
        <v>2019</v>
      </c>
      <c r="G40" s="11">
        <v>689.822</v>
      </c>
      <c r="H40" s="12">
        <v>0.315</v>
      </c>
      <c r="I40" s="12">
        <v>1652.5889999999999</v>
      </c>
      <c r="J40" s="12">
        <v>578.82299999999998</v>
      </c>
      <c r="K40" s="12">
        <v>27.478000000000002</v>
      </c>
      <c r="L40" s="12">
        <v>44.237000000000002</v>
      </c>
      <c r="M40" s="12">
        <v>1685.354</v>
      </c>
      <c r="N40" s="13">
        <v>2123.3820000000001</v>
      </c>
      <c r="O40" s="11">
        <v>411.34100000000001</v>
      </c>
      <c r="P40" s="12">
        <v>0.58399999999999996</v>
      </c>
      <c r="Q40" s="12">
        <v>1069.953</v>
      </c>
      <c r="R40" s="12">
        <v>548.84100000000001</v>
      </c>
      <c r="S40" s="12">
        <v>17.806999999999999</v>
      </c>
      <c r="T40" s="12">
        <v>45.8</v>
      </c>
      <c r="U40" s="12">
        <v>403.08699999999999</v>
      </c>
      <c r="V40" s="13">
        <v>2110.0549999999998</v>
      </c>
      <c r="W40" s="243">
        <f t="shared" si="58"/>
        <v>0.10791286739809129</v>
      </c>
      <c r="X40" s="6">
        <f t="shared" si="59"/>
        <v>6.8706670906238165E-2</v>
      </c>
      <c r="Y40" s="6">
        <f t="shared" si="60"/>
        <v>8.6700266815445404E-4</v>
      </c>
      <c r="Z40" s="6">
        <f t="shared" si="61"/>
        <v>6.7738008153021926E-5</v>
      </c>
      <c r="AA40" s="6">
        <f t="shared" si="62"/>
        <v>6.8706670906238165E-2</v>
      </c>
      <c r="AB40" s="6">
        <f t="shared" si="63"/>
        <v>3.4963806284264293E-2</v>
      </c>
      <c r="AC40" s="6">
        <f t="shared" si="64"/>
        <v>3.4963806284264293E-2</v>
      </c>
      <c r="AD40" s="6">
        <f t="shared" si="65"/>
        <v>7.2520684012584028E-3</v>
      </c>
      <c r="AE40" s="6">
        <f t="shared" si="66"/>
        <v>9.0887218696516E-3</v>
      </c>
      <c r="AF40" s="27">
        <f t="shared" si="67"/>
        <v>9.0887218696516E-3</v>
      </c>
      <c r="AG40" s="26">
        <f t="shared" si="68"/>
        <v>2.6410177307452765E-2</v>
      </c>
      <c r="AH40" s="6">
        <f t="shared" si="69"/>
        <v>0.11134052711332919</v>
      </c>
      <c r="AI40" s="6">
        <f t="shared" si="70"/>
        <v>9.8264728172088372E-4</v>
      </c>
      <c r="AJ40" s="6">
        <f t="shared" si="71"/>
        <v>1.3789647493238339E-4</v>
      </c>
      <c r="AK40" s="6">
        <f t="shared" si="72"/>
        <v>0.11134052711332919</v>
      </c>
      <c r="AL40" s="6">
        <f t="shared" si="73"/>
        <v>1.7118769878999133E-2</v>
      </c>
      <c r="AM40" s="6">
        <f t="shared" si="74"/>
        <v>1.7118769878999133E-2</v>
      </c>
      <c r="AN40" s="6">
        <f t="shared" si="75"/>
        <v>4.1199408772059623E-3</v>
      </c>
      <c r="AO40" s="6">
        <f t="shared" si="76"/>
        <v>1.4960783712441533E-2</v>
      </c>
      <c r="AP40" s="27">
        <f t="shared" si="77"/>
        <v>1.4960783712441533E-2</v>
      </c>
      <c r="AQ40" s="243">
        <f t="shared" si="78"/>
        <v>0.20599999999999999</v>
      </c>
      <c r="AR40" s="6">
        <f t="shared" si="79"/>
        <v>0.16200000000000001</v>
      </c>
      <c r="AS40" s="6">
        <f t="shared" si="80"/>
        <v>0.184</v>
      </c>
      <c r="AT40" s="137">
        <f t="shared" si="81"/>
        <v>1.37</v>
      </c>
      <c r="AU40" s="137">
        <f t="shared" si="82"/>
        <v>1.08</v>
      </c>
      <c r="AV40" s="137">
        <f t="shared" si="83"/>
        <v>1.23</v>
      </c>
      <c r="AW40" s="138">
        <f t="shared" si="84"/>
        <v>2</v>
      </c>
      <c r="AX40" s="138">
        <f t="shared" si="85"/>
        <v>3</v>
      </c>
      <c r="AY40" s="244">
        <f t="shared" si="86"/>
        <v>3</v>
      </c>
    </row>
    <row r="41" spans="1:51" ht="13.15" customHeight="1">
      <c r="A41" s="151">
        <v>10552</v>
      </c>
      <c r="B41" s="67" t="s">
        <v>225</v>
      </c>
      <c r="C41" s="249" t="str">
        <f>Rollover!A41</f>
        <v>Chevrolet</v>
      </c>
      <c r="D41" s="248" t="str">
        <f>Rollover!B41</f>
        <v>Silverado 2500 PU/RC 4WD</v>
      </c>
      <c r="E41" s="136" t="s">
        <v>88</v>
      </c>
      <c r="F41" s="242">
        <f>Rollover!C41</f>
        <v>2019</v>
      </c>
      <c r="G41" s="11">
        <v>689.822</v>
      </c>
      <c r="H41" s="12">
        <v>0.315</v>
      </c>
      <c r="I41" s="12">
        <v>1652.5889999999999</v>
      </c>
      <c r="J41" s="12">
        <v>578.82299999999998</v>
      </c>
      <c r="K41" s="12">
        <v>27.478000000000002</v>
      </c>
      <c r="L41" s="12">
        <v>44.237000000000002</v>
      </c>
      <c r="M41" s="12">
        <v>1685.354</v>
      </c>
      <c r="N41" s="13">
        <v>2123.3820000000001</v>
      </c>
      <c r="O41" s="11">
        <v>411.34100000000001</v>
      </c>
      <c r="P41" s="12">
        <v>0.58399999999999996</v>
      </c>
      <c r="Q41" s="12">
        <v>1069.953</v>
      </c>
      <c r="R41" s="12">
        <v>548.84100000000001</v>
      </c>
      <c r="S41" s="12">
        <v>17.806999999999999</v>
      </c>
      <c r="T41" s="12">
        <v>45.8</v>
      </c>
      <c r="U41" s="12">
        <v>403.08699999999999</v>
      </c>
      <c r="V41" s="13">
        <v>2110.0549999999998</v>
      </c>
      <c r="W41" s="243">
        <f t="shared" si="58"/>
        <v>0.10791286739809129</v>
      </c>
      <c r="X41" s="6">
        <f t="shared" si="59"/>
        <v>6.8706670906238165E-2</v>
      </c>
      <c r="Y41" s="6">
        <f t="shared" si="60"/>
        <v>8.6700266815445404E-4</v>
      </c>
      <c r="Z41" s="6">
        <f t="shared" si="61"/>
        <v>6.7738008153021926E-5</v>
      </c>
      <c r="AA41" s="6">
        <f t="shared" si="62"/>
        <v>6.8706670906238165E-2</v>
      </c>
      <c r="AB41" s="6">
        <f t="shared" si="63"/>
        <v>3.4963806284264293E-2</v>
      </c>
      <c r="AC41" s="6">
        <f t="shared" si="64"/>
        <v>3.4963806284264293E-2</v>
      </c>
      <c r="AD41" s="6">
        <f t="shared" si="65"/>
        <v>7.2520684012584028E-3</v>
      </c>
      <c r="AE41" s="6">
        <f t="shared" si="66"/>
        <v>9.0887218696516E-3</v>
      </c>
      <c r="AF41" s="27">
        <f t="shared" si="67"/>
        <v>9.0887218696516E-3</v>
      </c>
      <c r="AG41" s="26">
        <f t="shared" si="68"/>
        <v>2.6410177307452765E-2</v>
      </c>
      <c r="AH41" s="6">
        <f t="shared" si="69"/>
        <v>0.11134052711332919</v>
      </c>
      <c r="AI41" s="6">
        <f t="shared" si="70"/>
        <v>9.8264728172088372E-4</v>
      </c>
      <c r="AJ41" s="6">
        <f t="shared" si="71"/>
        <v>1.3789647493238339E-4</v>
      </c>
      <c r="AK41" s="6">
        <f t="shared" si="72"/>
        <v>0.11134052711332919</v>
      </c>
      <c r="AL41" s="6">
        <f t="shared" si="73"/>
        <v>1.7118769878999133E-2</v>
      </c>
      <c r="AM41" s="6">
        <f t="shared" si="74"/>
        <v>1.7118769878999133E-2</v>
      </c>
      <c r="AN41" s="6">
        <f t="shared" si="75"/>
        <v>4.1199408772059623E-3</v>
      </c>
      <c r="AO41" s="6">
        <f t="shared" si="76"/>
        <v>1.4960783712441533E-2</v>
      </c>
      <c r="AP41" s="27">
        <f t="shared" si="77"/>
        <v>1.4960783712441533E-2</v>
      </c>
      <c r="AQ41" s="243">
        <f t="shared" si="78"/>
        <v>0.20599999999999999</v>
      </c>
      <c r="AR41" s="6">
        <f t="shared" si="79"/>
        <v>0.16200000000000001</v>
      </c>
      <c r="AS41" s="6">
        <f t="shared" si="80"/>
        <v>0.184</v>
      </c>
      <c r="AT41" s="137">
        <f t="shared" si="81"/>
        <v>1.37</v>
      </c>
      <c r="AU41" s="137">
        <f t="shared" si="82"/>
        <v>1.08</v>
      </c>
      <c r="AV41" s="137">
        <f t="shared" si="83"/>
        <v>1.23</v>
      </c>
      <c r="AW41" s="138">
        <f t="shared" si="84"/>
        <v>2</v>
      </c>
      <c r="AX41" s="138">
        <f t="shared" si="85"/>
        <v>3</v>
      </c>
      <c r="AY41" s="244">
        <f t="shared" si="86"/>
        <v>3</v>
      </c>
    </row>
    <row r="42" spans="1:51" ht="13.15" customHeight="1">
      <c r="A42" s="151">
        <v>10552</v>
      </c>
      <c r="B42" s="67" t="s">
        <v>225</v>
      </c>
      <c r="C42" s="249" t="str">
        <f>Rollover!A42</f>
        <v>GMC</v>
      </c>
      <c r="D42" s="248" t="str">
        <f>Rollover!B42</f>
        <v>Sierra 2500 PU/RC RWD</v>
      </c>
      <c r="E42" s="136" t="s">
        <v>88</v>
      </c>
      <c r="F42" s="242">
        <f>Rollover!C42</f>
        <v>2019</v>
      </c>
      <c r="G42" s="11">
        <v>689.822</v>
      </c>
      <c r="H42" s="12">
        <v>0.315</v>
      </c>
      <c r="I42" s="12">
        <v>1652.5889999999999</v>
      </c>
      <c r="J42" s="12">
        <v>578.82299999999998</v>
      </c>
      <c r="K42" s="12">
        <v>27.478000000000002</v>
      </c>
      <c r="L42" s="12">
        <v>44.237000000000002</v>
      </c>
      <c r="M42" s="12">
        <v>1685.354</v>
      </c>
      <c r="N42" s="13">
        <v>2123.3820000000001</v>
      </c>
      <c r="O42" s="11">
        <v>411.34100000000001</v>
      </c>
      <c r="P42" s="12">
        <v>0.58399999999999996</v>
      </c>
      <c r="Q42" s="12">
        <v>1069.953</v>
      </c>
      <c r="R42" s="12">
        <v>548.84100000000001</v>
      </c>
      <c r="S42" s="12">
        <v>17.806999999999999</v>
      </c>
      <c r="T42" s="12">
        <v>45.8</v>
      </c>
      <c r="U42" s="12">
        <v>403.08699999999999</v>
      </c>
      <c r="V42" s="13">
        <v>2110.0549999999998</v>
      </c>
      <c r="W42" s="243">
        <f t="shared" si="58"/>
        <v>0.10791286739809129</v>
      </c>
      <c r="X42" s="6">
        <f t="shared" si="59"/>
        <v>6.8706670906238165E-2</v>
      </c>
      <c r="Y42" s="6">
        <f t="shared" si="60"/>
        <v>8.6700266815445404E-4</v>
      </c>
      <c r="Z42" s="6">
        <f t="shared" si="61"/>
        <v>6.7738008153021926E-5</v>
      </c>
      <c r="AA42" s="6">
        <f t="shared" si="62"/>
        <v>6.8706670906238165E-2</v>
      </c>
      <c r="AB42" s="6">
        <f t="shared" si="63"/>
        <v>3.4963806284264293E-2</v>
      </c>
      <c r="AC42" s="6">
        <f t="shared" si="64"/>
        <v>3.4963806284264293E-2</v>
      </c>
      <c r="AD42" s="6">
        <f t="shared" si="65"/>
        <v>7.2520684012584028E-3</v>
      </c>
      <c r="AE42" s="6">
        <f t="shared" si="66"/>
        <v>9.0887218696516E-3</v>
      </c>
      <c r="AF42" s="27">
        <f t="shared" si="67"/>
        <v>9.0887218696516E-3</v>
      </c>
      <c r="AG42" s="26">
        <f t="shared" si="68"/>
        <v>2.6410177307452765E-2</v>
      </c>
      <c r="AH42" s="6">
        <f t="shared" si="69"/>
        <v>0.11134052711332919</v>
      </c>
      <c r="AI42" s="6">
        <f t="shared" si="70"/>
        <v>9.8264728172088372E-4</v>
      </c>
      <c r="AJ42" s="6">
        <f t="shared" si="71"/>
        <v>1.3789647493238339E-4</v>
      </c>
      <c r="AK42" s="6">
        <f t="shared" si="72"/>
        <v>0.11134052711332919</v>
      </c>
      <c r="AL42" s="6">
        <f t="shared" si="73"/>
        <v>1.7118769878999133E-2</v>
      </c>
      <c r="AM42" s="6">
        <f t="shared" si="74"/>
        <v>1.7118769878999133E-2</v>
      </c>
      <c r="AN42" s="6">
        <f t="shared" si="75"/>
        <v>4.1199408772059623E-3</v>
      </c>
      <c r="AO42" s="6">
        <f t="shared" si="76"/>
        <v>1.4960783712441533E-2</v>
      </c>
      <c r="AP42" s="27">
        <f t="shared" si="77"/>
        <v>1.4960783712441533E-2</v>
      </c>
      <c r="AQ42" s="243">
        <f t="shared" si="78"/>
        <v>0.20599999999999999</v>
      </c>
      <c r="AR42" s="6">
        <f t="shared" si="79"/>
        <v>0.16200000000000001</v>
      </c>
      <c r="AS42" s="6">
        <f t="shared" si="80"/>
        <v>0.184</v>
      </c>
      <c r="AT42" s="137">
        <f t="shared" si="81"/>
        <v>1.37</v>
      </c>
      <c r="AU42" s="137">
        <f t="shared" si="82"/>
        <v>1.08</v>
      </c>
      <c r="AV42" s="137">
        <f t="shared" si="83"/>
        <v>1.23</v>
      </c>
      <c r="AW42" s="138">
        <f t="shared" si="84"/>
        <v>2</v>
      </c>
      <c r="AX42" s="138">
        <f t="shared" si="85"/>
        <v>3</v>
      </c>
      <c r="AY42" s="244">
        <f t="shared" si="86"/>
        <v>3</v>
      </c>
    </row>
    <row r="43" spans="1:51" ht="13.15" customHeight="1">
      <c r="A43" s="151">
        <v>10552</v>
      </c>
      <c r="B43" s="67" t="s">
        <v>225</v>
      </c>
      <c r="C43" s="249" t="str">
        <f>Rollover!A43</f>
        <v>GMC</v>
      </c>
      <c r="D43" s="248" t="str">
        <f>Rollover!B43</f>
        <v>Sierra 2500 PU/RC 4WD</v>
      </c>
      <c r="E43" s="136" t="s">
        <v>88</v>
      </c>
      <c r="F43" s="242">
        <f>Rollover!C43</f>
        <v>2019</v>
      </c>
      <c r="G43" s="11">
        <v>689.822</v>
      </c>
      <c r="H43" s="12">
        <v>0.315</v>
      </c>
      <c r="I43" s="12">
        <v>1652.5889999999999</v>
      </c>
      <c r="J43" s="12">
        <v>578.82299999999998</v>
      </c>
      <c r="K43" s="12">
        <v>27.478000000000002</v>
      </c>
      <c r="L43" s="12">
        <v>44.237000000000002</v>
      </c>
      <c r="M43" s="12">
        <v>1685.354</v>
      </c>
      <c r="N43" s="13">
        <v>2123.3820000000001</v>
      </c>
      <c r="O43" s="11">
        <v>411.34100000000001</v>
      </c>
      <c r="P43" s="12">
        <v>0.58399999999999996</v>
      </c>
      <c r="Q43" s="12">
        <v>1069.953</v>
      </c>
      <c r="R43" s="12">
        <v>548.84100000000001</v>
      </c>
      <c r="S43" s="12">
        <v>17.806999999999999</v>
      </c>
      <c r="T43" s="12">
        <v>45.8</v>
      </c>
      <c r="U43" s="12">
        <v>403.08699999999999</v>
      </c>
      <c r="V43" s="13">
        <v>2110.0549999999998</v>
      </c>
      <c r="W43" s="243">
        <f t="shared" si="58"/>
        <v>0.10791286739809129</v>
      </c>
      <c r="X43" s="6">
        <f t="shared" si="59"/>
        <v>6.8706670906238165E-2</v>
      </c>
      <c r="Y43" s="6">
        <f t="shared" si="60"/>
        <v>8.6700266815445404E-4</v>
      </c>
      <c r="Z43" s="6">
        <f t="shared" si="61"/>
        <v>6.7738008153021926E-5</v>
      </c>
      <c r="AA43" s="6">
        <f t="shared" si="62"/>
        <v>6.8706670906238165E-2</v>
      </c>
      <c r="AB43" s="6">
        <f t="shared" si="63"/>
        <v>3.4963806284264293E-2</v>
      </c>
      <c r="AC43" s="6">
        <f t="shared" si="64"/>
        <v>3.4963806284264293E-2</v>
      </c>
      <c r="AD43" s="6">
        <f t="shared" si="65"/>
        <v>7.2520684012584028E-3</v>
      </c>
      <c r="AE43" s="6">
        <f t="shared" si="66"/>
        <v>9.0887218696516E-3</v>
      </c>
      <c r="AF43" s="27">
        <f t="shared" si="67"/>
        <v>9.0887218696516E-3</v>
      </c>
      <c r="AG43" s="26">
        <f t="shared" si="68"/>
        <v>2.6410177307452765E-2</v>
      </c>
      <c r="AH43" s="6">
        <f t="shared" si="69"/>
        <v>0.11134052711332919</v>
      </c>
      <c r="AI43" s="6">
        <f t="shared" si="70"/>
        <v>9.8264728172088372E-4</v>
      </c>
      <c r="AJ43" s="6">
        <f t="shared" si="71"/>
        <v>1.3789647493238339E-4</v>
      </c>
      <c r="AK43" s="6">
        <f t="shared" si="72"/>
        <v>0.11134052711332919</v>
      </c>
      <c r="AL43" s="6">
        <f t="shared" si="73"/>
        <v>1.7118769878999133E-2</v>
      </c>
      <c r="AM43" s="6">
        <f t="shared" si="74"/>
        <v>1.7118769878999133E-2</v>
      </c>
      <c r="AN43" s="6">
        <f t="shared" si="75"/>
        <v>4.1199408772059623E-3</v>
      </c>
      <c r="AO43" s="6">
        <f t="shared" si="76"/>
        <v>1.4960783712441533E-2</v>
      </c>
      <c r="AP43" s="27">
        <f t="shared" si="77"/>
        <v>1.4960783712441533E-2</v>
      </c>
      <c r="AQ43" s="243">
        <f t="shared" si="78"/>
        <v>0.20599999999999999</v>
      </c>
      <c r="AR43" s="6">
        <f t="shared" si="79"/>
        <v>0.16200000000000001</v>
      </c>
      <c r="AS43" s="6">
        <f t="shared" si="80"/>
        <v>0.184</v>
      </c>
      <c r="AT43" s="137">
        <f t="shared" si="81"/>
        <v>1.37</v>
      </c>
      <c r="AU43" s="137">
        <f t="shared" si="82"/>
        <v>1.08</v>
      </c>
      <c r="AV43" s="137">
        <f t="shared" si="83"/>
        <v>1.23</v>
      </c>
      <c r="AW43" s="138">
        <f t="shared" si="84"/>
        <v>2</v>
      </c>
      <c r="AX43" s="138">
        <f t="shared" si="85"/>
        <v>3</v>
      </c>
      <c r="AY43" s="244">
        <f t="shared" si="86"/>
        <v>3</v>
      </c>
    </row>
    <row r="44" spans="1:51" ht="13.15" customHeight="1">
      <c r="A44" s="151">
        <v>10680</v>
      </c>
      <c r="B44" s="67" t="s">
        <v>310</v>
      </c>
      <c r="C44" s="241" t="str">
        <f>Rollover!A44</f>
        <v>Chevrolet</v>
      </c>
      <c r="D44" s="74" t="str">
        <f>Rollover!B44</f>
        <v>Suburban 1500 SUV RWD</v>
      </c>
      <c r="E44" s="136" t="s">
        <v>88</v>
      </c>
      <c r="F44" s="242">
        <f>Rollover!C44</f>
        <v>2019</v>
      </c>
      <c r="G44" s="11">
        <v>359.41</v>
      </c>
      <c r="H44" s="12">
        <v>0.376</v>
      </c>
      <c r="I44" s="12">
        <v>1771.2449999999999</v>
      </c>
      <c r="J44" s="12">
        <v>993.01900000000001</v>
      </c>
      <c r="K44" s="12">
        <v>24.071999999999999</v>
      </c>
      <c r="L44" s="12">
        <v>41.688000000000002</v>
      </c>
      <c r="M44" s="12">
        <v>1390.0119999999999</v>
      </c>
      <c r="N44" s="13">
        <v>1836.085</v>
      </c>
      <c r="O44" s="11">
        <v>341.58800000000002</v>
      </c>
      <c r="P44" s="12">
        <v>0.38400000000000001</v>
      </c>
      <c r="Q44" s="12">
        <v>725.75800000000004</v>
      </c>
      <c r="R44" s="12">
        <v>395.46800000000002</v>
      </c>
      <c r="S44" s="12">
        <v>14.257</v>
      </c>
      <c r="T44" s="12">
        <v>35.917000000000002</v>
      </c>
      <c r="U44" s="12">
        <v>1629.384</v>
      </c>
      <c r="V44" s="13">
        <v>2595.924</v>
      </c>
      <c r="W44" s="243">
        <f t="shared" si="58"/>
        <v>1.7055024481194132E-2</v>
      </c>
      <c r="X44" s="6">
        <f t="shared" si="59"/>
        <v>7.6800712962786663E-2</v>
      </c>
      <c r="Y44" s="6">
        <f t="shared" si="60"/>
        <v>1.1489087567728878E-3</v>
      </c>
      <c r="Z44" s="6">
        <f t="shared" si="61"/>
        <v>1.8113625358474178E-4</v>
      </c>
      <c r="AA44" s="6">
        <f t="shared" si="62"/>
        <v>7.6800712962786663E-2</v>
      </c>
      <c r="AB44" s="6">
        <f t="shared" si="63"/>
        <v>2.3071896253361219E-2</v>
      </c>
      <c r="AC44" s="6">
        <f t="shared" si="64"/>
        <v>2.3071896253361219E-2</v>
      </c>
      <c r="AD44" s="6">
        <f t="shared" si="65"/>
        <v>6.226779515364907E-3</v>
      </c>
      <c r="AE44" s="6">
        <f t="shared" si="66"/>
        <v>7.8382524828863147E-3</v>
      </c>
      <c r="AF44" s="27">
        <f t="shared" si="67"/>
        <v>7.8382524828863147E-3</v>
      </c>
      <c r="AG44" s="26">
        <f t="shared" si="68"/>
        <v>1.4353099582670082E-2</v>
      </c>
      <c r="AH44" s="6">
        <f t="shared" si="69"/>
        <v>7.7924923800054988E-2</v>
      </c>
      <c r="AI44" s="6">
        <f t="shared" si="70"/>
        <v>2.686339166166495E-4</v>
      </c>
      <c r="AJ44" s="6">
        <f t="shared" si="71"/>
        <v>7.7350540478284818E-5</v>
      </c>
      <c r="AK44" s="6">
        <f t="shared" si="72"/>
        <v>7.7924923800054988E-2</v>
      </c>
      <c r="AL44" s="6">
        <f t="shared" si="73"/>
        <v>9.1631158296250487E-3</v>
      </c>
      <c r="AM44" s="6">
        <f t="shared" si="74"/>
        <v>9.1631158296250487E-3</v>
      </c>
      <c r="AN44" s="6">
        <f t="shared" si="75"/>
        <v>1.0420837774238715E-2</v>
      </c>
      <c r="AO44" s="6">
        <f t="shared" si="76"/>
        <v>2.1518991555719316E-2</v>
      </c>
      <c r="AP44" s="27">
        <f t="shared" si="77"/>
        <v>2.1518991555719316E-2</v>
      </c>
      <c r="AQ44" s="243">
        <f t="shared" si="78"/>
        <v>0.12</v>
      </c>
      <c r="AR44" s="6">
        <f t="shared" si="79"/>
        <v>0.11899999999999999</v>
      </c>
      <c r="AS44" s="6">
        <f t="shared" si="80"/>
        <v>0.12</v>
      </c>
      <c r="AT44" s="137">
        <f t="shared" si="81"/>
        <v>0.8</v>
      </c>
      <c r="AU44" s="137">
        <f t="shared" si="82"/>
        <v>0.79</v>
      </c>
      <c r="AV44" s="137">
        <f t="shared" si="83"/>
        <v>0.8</v>
      </c>
      <c r="AW44" s="138">
        <f t="shared" si="84"/>
        <v>4</v>
      </c>
      <c r="AX44" s="138">
        <f t="shared" si="85"/>
        <v>4</v>
      </c>
      <c r="AY44" s="244">
        <f t="shared" si="86"/>
        <v>4</v>
      </c>
    </row>
    <row r="45" spans="1:51" ht="13.15" customHeight="1">
      <c r="A45" s="151">
        <v>10680</v>
      </c>
      <c r="B45" s="67" t="s">
        <v>310</v>
      </c>
      <c r="C45" s="241" t="str">
        <f>Rollover!A45</f>
        <v>Chevrolet</v>
      </c>
      <c r="D45" s="74" t="str">
        <f>Rollover!B45</f>
        <v>Suburban 1500 SUV 4WD</v>
      </c>
      <c r="E45" s="136" t="s">
        <v>88</v>
      </c>
      <c r="F45" s="242">
        <f>Rollover!C45</f>
        <v>2019</v>
      </c>
      <c r="G45" s="250">
        <v>359.41</v>
      </c>
      <c r="H45" s="12">
        <v>0.376</v>
      </c>
      <c r="I45" s="12">
        <v>1771.2449999999999</v>
      </c>
      <c r="J45" s="12">
        <v>993.01900000000001</v>
      </c>
      <c r="K45" s="12">
        <v>24.071999999999999</v>
      </c>
      <c r="L45" s="12">
        <v>41.688000000000002</v>
      </c>
      <c r="M45" s="12">
        <v>1390.0119999999999</v>
      </c>
      <c r="N45" s="13">
        <v>1836.085</v>
      </c>
      <c r="O45" s="11">
        <v>341.58800000000002</v>
      </c>
      <c r="P45" s="12">
        <v>0.38400000000000001</v>
      </c>
      <c r="Q45" s="12">
        <v>725.75800000000004</v>
      </c>
      <c r="R45" s="12">
        <v>395.46800000000002</v>
      </c>
      <c r="S45" s="12">
        <v>14.257</v>
      </c>
      <c r="T45" s="12">
        <v>35.917000000000002</v>
      </c>
      <c r="U45" s="12">
        <v>1629.384</v>
      </c>
      <c r="V45" s="13">
        <v>2595.924</v>
      </c>
      <c r="W45" s="243">
        <f t="shared" si="58"/>
        <v>1.7055024481194132E-2</v>
      </c>
      <c r="X45" s="6">
        <f t="shared" si="59"/>
        <v>7.6800712962786663E-2</v>
      </c>
      <c r="Y45" s="6">
        <f t="shared" si="60"/>
        <v>1.1489087567728878E-3</v>
      </c>
      <c r="Z45" s="6">
        <f t="shared" si="61"/>
        <v>1.8113625358474178E-4</v>
      </c>
      <c r="AA45" s="6">
        <f t="shared" si="62"/>
        <v>7.6800712962786663E-2</v>
      </c>
      <c r="AB45" s="6">
        <f t="shared" si="63"/>
        <v>2.3071896253361219E-2</v>
      </c>
      <c r="AC45" s="6">
        <f t="shared" si="64"/>
        <v>2.3071896253361219E-2</v>
      </c>
      <c r="AD45" s="6">
        <f t="shared" si="65"/>
        <v>6.226779515364907E-3</v>
      </c>
      <c r="AE45" s="6">
        <f t="shared" si="66"/>
        <v>7.8382524828863147E-3</v>
      </c>
      <c r="AF45" s="27">
        <f t="shared" si="67"/>
        <v>7.8382524828863147E-3</v>
      </c>
      <c r="AG45" s="26">
        <f t="shared" si="68"/>
        <v>1.4353099582670082E-2</v>
      </c>
      <c r="AH45" s="6">
        <f t="shared" si="69"/>
        <v>7.7924923800054988E-2</v>
      </c>
      <c r="AI45" s="6">
        <f t="shared" si="70"/>
        <v>2.686339166166495E-4</v>
      </c>
      <c r="AJ45" s="6">
        <f t="shared" si="71"/>
        <v>7.7350540478284818E-5</v>
      </c>
      <c r="AK45" s="6">
        <f t="shared" si="72"/>
        <v>7.7924923800054988E-2</v>
      </c>
      <c r="AL45" s="6">
        <f t="shared" si="73"/>
        <v>9.1631158296250487E-3</v>
      </c>
      <c r="AM45" s="6">
        <f t="shared" si="74"/>
        <v>9.1631158296250487E-3</v>
      </c>
      <c r="AN45" s="6">
        <f t="shared" si="75"/>
        <v>1.0420837774238715E-2</v>
      </c>
      <c r="AO45" s="6">
        <f t="shared" si="76"/>
        <v>2.1518991555719316E-2</v>
      </c>
      <c r="AP45" s="27">
        <f t="shared" si="77"/>
        <v>2.1518991555719316E-2</v>
      </c>
      <c r="AQ45" s="243">
        <f t="shared" si="78"/>
        <v>0.12</v>
      </c>
      <c r="AR45" s="6">
        <f t="shared" si="79"/>
        <v>0.11899999999999999</v>
      </c>
      <c r="AS45" s="6">
        <f t="shared" si="80"/>
        <v>0.12</v>
      </c>
      <c r="AT45" s="137">
        <f t="shared" si="81"/>
        <v>0.8</v>
      </c>
      <c r="AU45" s="137">
        <f t="shared" si="82"/>
        <v>0.79</v>
      </c>
      <c r="AV45" s="137">
        <f t="shared" si="83"/>
        <v>0.8</v>
      </c>
      <c r="AW45" s="138">
        <f t="shared" si="84"/>
        <v>4</v>
      </c>
      <c r="AX45" s="138">
        <f t="shared" si="85"/>
        <v>4</v>
      </c>
      <c r="AY45" s="244">
        <f t="shared" si="86"/>
        <v>4</v>
      </c>
    </row>
    <row r="46" spans="1:51" ht="13.15" customHeight="1">
      <c r="A46" s="151">
        <v>10680</v>
      </c>
      <c r="B46" s="67" t="s">
        <v>310</v>
      </c>
      <c r="C46" s="249" t="str">
        <f>Rollover!A46</f>
        <v>GMC</v>
      </c>
      <c r="D46" s="248" t="str">
        <f>Rollover!B46</f>
        <v>Yukon XL 1500 SUV RWD</v>
      </c>
      <c r="E46" s="136" t="s">
        <v>88</v>
      </c>
      <c r="F46" s="242">
        <f>Rollover!C46</f>
        <v>2019</v>
      </c>
      <c r="G46" s="250">
        <v>359.41</v>
      </c>
      <c r="H46" s="12">
        <v>0.376</v>
      </c>
      <c r="I46" s="12">
        <v>1771.2449999999999</v>
      </c>
      <c r="J46" s="12">
        <v>993.01900000000001</v>
      </c>
      <c r="K46" s="12">
        <v>24.071999999999999</v>
      </c>
      <c r="L46" s="12">
        <v>41.688000000000002</v>
      </c>
      <c r="M46" s="12">
        <v>1390.0119999999999</v>
      </c>
      <c r="N46" s="13">
        <v>1836.085</v>
      </c>
      <c r="O46" s="11">
        <v>341.58800000000002</v>
      </c>
      <c r="P46" s="12">
        <v>0.38400000000000001</v>
      </c>
      <c r="Q46" s="12">
        <v>725.75800000000004</v>
      </c>
      <c r="R46" s="12">
        <v>395.46800000000002</v>
      </c>
      <c r="S46" s="12">
        <v>14.257</v>
      </c>
      <c r="T46" s="12">
        <v>35.917000000000002</v>
      </c>
      <c r="U46" s="12">
        <v>1629.384</v>
      </c>
      <c r="V46" s="13">
        <v>2595.924</v>
      </c>
      <c r="W46" s="243">
        <f t="shared" si="58"/>
        <v>1.7055024481194132E-2</v>
      </c>
      <c r="X46" s="6">
        <f t="shared" si="59"/>
        <v>7.6800712962786663E-2</v>
      </c>
      <c r="Y46" s="6">
        <f t="shared" si="60"/>
        <v>1.1489087567728878E-3</v>
      </c>
      <c r="Z46" s="6">
        <f t="shared" si="61"/>
        <v>1.8113625358474178E-4</v>
      </c>
      <c r="AA46" s="6">
        <f t="shared" si="62"/>
        <v>7.6800712962786663E-2</v>
      </c>
      <c r="AB46" s="6">
        <f t="shared" si="63"/>
        <v>2.3071896253361219E-2</v>
      </c>
      <c r="AC46" s="6">
        <f t="shared" si="64"/>
        <v>2.3071896253361219E-2</v>
      </c>
      <c r="AD46" s="6">
        <f t="shared" si="65"/>
        <v>6.226779515364907E-3</v>
      </c>
      <c r="AE46" s="6">
        <f t="shared" si="66"/>
        <v>7.8382524828863147E-3</v>
      </c>
      <c r="AF46" s="27">
        <f t="shared" si="67"/>
        <v>7.8382524828863147E-3</v>
      </c>
      <c r="AG46" s="26">
        <f t="shared" si="68"/>
        <v>1.4353099582670082E-2</v>
      </c>
      <c r="AH46" s="6">
        <f t="shared" si="69"/>
        <v>7.7924923800054988E-2</v>
      </c>
      <c r="AI46" s="6">
        <f t="shared" si="70"/>
        <v>2.686339166166495E-4</v>
      </c>
      <c r="AJ46" s="6">
        <f t="shared" si="71"/>
        <v>7.7350540478284818E-5</v>
      </c>
      <c r="AK46" s="6">
        <f t="shared" si="72"/>
        <v>7.7924923800054988E-2</v>
      </c>
      <c r="AL46" s="6">
        <f t="shared" si="73"/>
        <v>9.1631158296250487E-3</v>
      </c>
      <c r="AM46" s="6">
        <f t="shared" si="74"/>
        <v>9.1631158296250487E-3</v>
      </c>
      <c r="AN46" s="6">
        <f t="shared" si="75"/>
        <v>1.0420837774238715E-2</v>
      </c>
      <c r="AO46" s="6">
        <f t="shared" si="76"/>
        <v>2.1518991555719316E-2</v>
      </c>
      <c r="AP46" s="27">
        <f t="shared" si="77"/>
        <v>2.1518991555719316E-2</v>
      </c>
      <c r="AQ46" s="243">
        <f t="shared" si="78"/>
        <v>0.12</v>
      </c>
      <c r="AR46" s="6">
        <f t="shared" si="79"/>
        <v>0.11899999999999999</v>
      </c>
      <c r="AS46" s="6">
        <f t="shared" si="80"/>
        <v>0.12</v>
      </c>
      <c r="AT46" s="137">
        <f t="shared" si="81"/>
        <v>0.8</v>
      </c>
      <c r="AU46" s="137">
        <f t="shared" si="82"/>
        <v>0.79</v>
      </c>
      <c r="AV46" s="137">
        <f t="shared" si="83"/>
        <v>0.8</v>
      </c>
      <c r="AW46" s="138">
        <f t="shared" si="84"/>
        <v>4</v>
      </c>
      <c r="AX46" s="138">
        <f t="shared" si="85"/>
        <v>4</v>
      </c>
      <c r="AY46" s="244">
        <f t="shared" si="86"/>
        <v>4</v>
      </c>
    </row>
    <row r="47" spans="1:51" ht="13.15" customHeight="1">
      <c r="A47" s="151">
        <v>10680</v>
      </c>
      <c r="B47" s="67" t="s">
        <v>310</v>
      </c>
      <c r="C47" s="249" t="str">
        <f>Rollover!A47</f>
        <v>GMC</v>
      </c>
      <c r="D47" s="248" t="str">
        <f>Rollover!B47</f>
        <v>Yukon XL 1500 SUV 4WD</v>
      </c>
      <c r="E47" s="136" t="s">
        <v>88</v>
      </c>
      <c r="F47" s="242">
        <f>Rollover!C47</f>
        <v>2019</v>
      </c>
      <c r="G47" s="250">
        <v>359.41</v>
      </c>
      <c r="H47" s="12">
        <v>0.376</v>
      </c>
      <c r="I47" s="12">
        <v>1771.2449999999999</v>
      </c>
      <c r="J47" s="12">
        <v>993.01900000000001</v>
      </c>
      <c r="K47" s="12">
        <v>24.071999999999999</v>
      </c>
      <c r="L47" s="12">
        <v>41.688000000000002</v>
      </c>
      <c r="M47" s="12">
        <v>1390.0119999999999</v>
      </c>
      <c r="N47" s="13">
        <v>1836.085</v>
      </c>
      <c r="O47" s="11">
        <v>341.58800000000002</v>
      </c>
      <c r="P47" s="12">
        <v>0.38400000000000001</v>
      </c>
      <c r="Q47" s="12">
        <v>725.75800000000004</v>
      </c>
      <c r="R47" s="12">
        <v>395.46800000000002</v>
      </c>
      <c r="S47" s="12">
        <v>14.257</v>
      </c>
      <c r="T47" s="12">
        <v>35.917000000000002</v>
      </c>
      <c r="U47" s="12">
        <v>1629.384</v>
      </c>
      <c r="V47" s="13">
        <v>2595.924</v>
      </c>
      <c r="W47" s="243">
        <f t="shared" si="58"/>
        <v>1.7055024481194132E-2</v>
      </c>
      <c r="X47" s="6">
        <f t="shared" si="59"/>
        <v>7.6800712962786663E-2</v>
      </c>
      <c r="Y47" s="6">
        <f t="shared" si="60"/>
        <v>1.1489087567728878E-3</v>
      </c>
      <c r="Z47" s="6">
        <f t="shared" si="61"/>
        <v>1.8113625358474178E-4</v>
      </c>
      <c r="AA47" s="6">
        <f t="shared" si="62"/>
        <v>7.6800712962786663E-2</v>
      </c>
      <c r="AB47" s="6">
        <f t="shared" si="63"/>
        <v>2.3071896253361219E-2</v>
      </c>
      <c r="AC47" s="6">
        <f t="shared" si="64"/>
        <v>2.3071896253361219E-2</v>
      </c>
      <c r="AD47" s="6">
        <f t="shared" si="65"/>
        <v>6.226779515364907E-3</v>
      </c>
      <c r="AE47" s="6">
        <f t="shared" si="66"/>
        <v>7.8382524828863147E-3</v>
      </c>
      <c r="AF47" s="27">
        <f t="shared" si="67"/>
        <v>7.8382524828863147E-3</v>
      </c>
      <c r="AG47" s="26">
        <f t="shared" si="68"/>
        <v>1.4353099582670082E-2</v>
      </c>
      <c r="AH47" s="6">
        <f t="shared" si="69"/>
        <v>7.7924923800054988E-2</v>
      </c>
      <c r="AI47" s="6">
        <f t="shared" si="70"/>
        <v>2.686339166166495E-4</v>
      </c>
      <c r="AJ47" s="6">
        <f t="shared" si="71"/>
        <v>7.7350540478284818E-5</v>
      </c>
      <c r="AK47" s="6">
        <f t="shared" si="72"/>
        <v>7.7924923800054988E-2</v>
      </c>
      <c r="AL47" s="6">
        <f t="shared" si="73"/>
        <v>9.1631158296250487E-3</v>
      </c>
      <c r="AM47" s="6">
        <f t="shared" si="74"/>
        <v>9.1631158296250487E-3</v>
      </c>
      <c r="AN47" s="6">
        <f t="shared" si="75"/>
        <v>1.0420837774238715E-2</v>
      </c>
      <c r="AO47" s="6">
        <f t="shared" si="76"/>
        <v>2.1518991555719316E-2</v>
      </c>
      <c r="AP47" s="27">
        <f t="shared" si="77"/>
        <v>2.1518991555719316E-2</v>
      </c>
      <c r="AQ47" s="243">
        <f t="shared" si="78"/>
        <v>0.12</v>
      </c>
      <c r="AR47" s="6">
        <f t="shared" si="79"/>
        <v>0.11899999999999999</v>
      </c>
      <c r="AS47" s="6">
        <f t="shared" si="80"/>
        <v>0.12</v>
      </c>
      <c r="AT47" s="137">
        <f t="shared" si="81"/>
        <v>0.8</v>
      </c>
      <c r="AU47" s="137">
        <f t="shared" si="82"/>
        <v>0.79</v>
      </c>
      <c r="AV47" s="137">
        <f t="shared" si="83"/>
        <v>0.8</v>
      </c>
      <c r="AW47" s="138">
        <f t="shared" si="84"/>
        <v>4</v>
      </c>
      <c r="AX47" s="138">
        <f t="shared" si="85"/>
        <v>4</v>
      </c>
      <c r="AY47" s="244">
        <f t="shared" si="86"/>
        <v>4</v>
      </c>
    </row>
    <row r="48" spans="1:51" ht="13.15" customHeight="1">
      <c r="A48" s="151">
        <v>10690</v>
      </c>
      <c r="B48" s="67" t="s">
        <v>326</v>
      </c>
      <c r="C48" s="241" t="str">
        <f>Rollover!A48</f>
        <v>Chevrolet</v>
      </c>
      <c r="D48" s="74" t="str">
        <f>Rollover!B48</f>
        <v>Tahoe SUV RWD</v>
      </c>
      <c r="E48" s="136" t="s">
        <v>88</v>
      </c>
      <c r="F48" s="242">
        <f>Rollover!C48</f>
        <v>2019</v>
      </c>
      <c r="G48" s="11">
        <v>393.37299999999999</v>
      </c>
      <c r="H48" s="12">
        <v>0.54900000000000004</v>
      </c>
      <c r="I48" s="12">
        <v>1677.98</v>
      </c>
      <c r="J48" s="12">
        <v>1269.9670000000001</v>
      </c>
      <c r="K48" s="12">
        <v>23.338999999999999</v>
      </c>
      <c r="L48" s="12">
        <v>39.591999999999999</v>
      </c>
      <c r="M48" s="12">
        <v>1059.0409999999999</v>
      </c>
      <c r="N48" s="13">
        <v>1397.35</v>
      </c>
      <c r="O48" s="11">
        <v>354.99599999999998</v>
      </c>
      <c r="P48" s="12">
        <v>0.56100000000000005</v>
      </c>
      <c r="Q48" s="12">
        <v>869.96100000000001</v>
      </c>
      <c r="R48" s="12">
        <v>739.58799999999997</v>
      </c>
      <c r="S48" s="12">
        <v>14.055</v>
      </c>
      <c r="T48" s="12">
        <v>39.436999999999998</v>
      </c>
      <c r="U48" s="12">
        <v>1217.5329999999999</v>
      </c>
      <c r="V48" s="13">
        <v>2252.087</v>
      </c>
      <c r="W48" s="243">
        <f t="shared" si="58"/>
        <v>2.2926418798992695E-2</v>
      </c>
      <c r="X48" s="6">
        <f t="shared" si="59"/>
        <v>0.10470290026424897</v>
      </c>
      <c r="Y48" s="6">
        <f t="shared" si="60"/>
        <v>9.2084505700776667E-4</v>
      </c>
      <c r="Z48" s="6">
        <f t="shared" si="61"/>
        <v>3.4961498524975395E-4</v>
      </c>
      <c r="AA48" s="6">
        <f t="shared" si="62"/>
        <v>0.10470290026424897</v>
      </c>
      <c r="AB48" s="6">
        <f t="shared" si="63"/>
        <v>2.0998367050270923E-2</v>
      </c>
      <c r="AC48" s="6">
        <f t="shared" si="64"/>
        <v>2.0998367050270923E-2</v>
      </c>
      <c r="AD48" s="6">
        <f t="shared" si="65"/>
        <v>5.2481258762501161E-3</v>
      </c>
      <c r="AE48" s="6">
        <f t="shared" si="66"/>
        <v>6.250417775320428E-3</v>
      </c>
      <c r="AF48" s="27">
        <f t="shared" si="67"/>
        <v>6.250417775320428E-3</v>
      </c>
      <c r="AG48" s="26">
        <f t="shared" si="68"/>
        <v>1.6361407982655961E-2</v>
      </c>
      <c r="AH48" s="6">
        <f t="shared" si="69"/>
        <v>0.10693834190699421</v>
      </c>
      <c r="AI48" s="6">
        <f t="shared" si="70"/>
        <v>4.6257136584537044E-4</v>
      </c>
      <c r="AJ48" s="6">
        <f t="shared" si="71"/>
        <v>2.8300774652925334E-4</v>
      </c>
      <c r="AK48" s="6">
        <f t="shared" si="72"/>
        <v>0.10693834190699421</v>
      </c>
      <c r="AL48" s="6">
        <f t="shared" si="73"/>
        <v>8.8204915161624927E-3</v>
      </c>
      <c r="AM48" s="6">
        <f t="shared" si="74"/>
        <v>8.8204915161624927E-3</v>
      </c>
      <c r="AN48" s="6">
        <f t="shared" si="75"/>
        <v>7.6356549371010335E-3</v>
      </c>
      <c r="AO48" s="6">
        <f t="shared" si="76"/>
        <v>1.6642142538800819E-2</v>
      </c>
      <c r="AP48" s="27">
        <f t="shared" si="77"/>
        <v>1.6642142538800819E-2</v>
      </c>
      <c r="AQ48" s="243">
        <f t="shared" si="78"/>
        <v>0.14899999999999999</v>
      </c>
      <c r="AR48" s="6">
        <f t="shared" si="79"/>
        <v>0.14399999999999999</v>
      </c>
      <c r="AS48" s="6">
        <f t="shared" si="80"/>
        <v>0.14699999999999999</v>
      </c>
      <c r="AT48" s="137">
        <f t="shared" si="81"/>
        <v>0.99</v>
      </c>
      <c r="AU48" s="137">
        <f t="shared" si="82"/>
        <v>0.96</v>
      </c>
      <c r="AV48" s="137">
        <f t="shared" si="83"/>
        <v>0.98</v>
      </c>
      <c r="AW48" s="138">
        <f t="shared" si="84"/>
        <v>4</v>
      </c>
      <c r="AX48" s="138">
        <f t="shared" si="85"/>
        <v>4</v>
      </c>
      <c r="AY48" s="244">
        <f t="shared" si="86"/>
        <v>4</v>
      </c>
    </row>
    <row r="49" spans="1:51" ht="13.15" customHeight="1">
      <c r="A49" s="151">
        <v>10690</v>
      </c>
      <c r="B49" s="67" t="s">
        <v>326</v>
      </c>
      <c r="C49" s="241" t="str">
        <f>Rollover!A49</f>
        <v>Chevrolet</v>
      </c>
      <c r="D49" s="74" t="str">
        <f>Rollover!B49</f>
        <v>Tahoe SUV 4WD</v>
      </c>
      <c r="E49" s="136" t="s">
        <v>88</v>
      </c>
      <c r="F49" s="242">
        <f>Rollover!C49</f>
        <v>2019</v>
      </c>
      <c r="G49" s="11">
        <v>393.37299999999999</v>
      </c>
      <c r="H49" s="12">
        <v>0.54900000000000004</v>
      </c>
      <c r="I49" s="12">
        <v>1677.98</v>
      </c>
      <c r="J49" s="12">
        <v>1269.9670000000001</v>
      </c>
      <c r="K49" s="12">
        <v>23.338999999999999</v>
      </c>
      <c r="L49" s="12">
        <v>39.591999999999999</v>
      </c>
      <c r="M49" s="12">
        <v>1059.0409999999999</v>
      </c>
      <c r="N49" s="13">
        <v>1397.35</v>
      </c>
      <c r="O49" s="11">
        <v>354.99599999999998</v>
      </c>
      <c r="P49" s="12">
        <v>0.56100000000000005</v>
      </c>
      <c r="Q49" s="12">
        <v>869.96100000000001</v>
      </c>
      <c r="R49" s="12">
        <v>739.58799999999997</v>
      </c>
      <c r="S49" s="12">
        <v>14.055</v>
      </c>
      <c r="T49" s="12">
        <v>39.436999999999998</v>
      </c>
      <c r="U49" s="12">
        <v>1217.5329999999999</v>
      </c>
      <c r="V49" s="13">
        <v>2252.087</v>
      </c>
      <c r="W49" s="243">
        <f t="shared" si="58"/>
        <v>2.2926418798992695E-2</v>
      </c>
      <c r="X49" s="6">
        <f t="shared" si="59"/>
        <v>0.10470290026424897</v>
      </c>
      <c r="Y49" s="6">
        <f t="shared" si="60"/>
        <v>9.2084505700776667E-4</v>
      </c>
      <c r="Z49" s="6">
        <f t="shared" si="61"/>
        <v>3.4961498524975395E-4</v>
      </c>
      <c r="AA49" s="6">
        <f t="shared" si="62"/>
        <v>0.10470290026424897</v>
      </c>
      <c r="AB49" s="6">
        <f t="shared" si="63"/>
        <v>2.0998367050270923E-2</v>
      </c>
      <c r="AC49" s="6">
        <f t="shared" si="64"/>
        <v>2.0998367050270923E-2</v>
      </c>
      <c r="AD49" s="6">
        <f t="shared" si="65"/>
        <v>5.2481258762501161E-3</v>
      </c>
      <c r="AE49" s="6">
        <f t="shared" si="66"/>
        <v>6.250417775320428E-3</v>
      </c>
      <c r="AF49" s="27">
        <f t="shared" si="67"/>
        <v>6.250417775320428E-3</v>
      </c>
      <c r="AG49" s="26">
        <f t="shared" si="68"/>
        <v>1.6361407982655961E-2</v>
      </c>
      <c r="AH49" s="6">
        <f t="shared" si="69"/>
        <v>0.10693834190699421</v>
      </c>
      <c r="AI49" s="6">
        <f t="shared" si="70"/>
        <v>4.6257136584537044E-4</v>
      </c>
      <c r="AJ49" s="6">
        <f t="shared" si="71"/>
        <v>2.8300774652925334E-4</v>
      </c>
      <c r="AK49" s="6">
        <f t="shared" si="72"/>
        <v>0.10693834190699421</v>
      </c>
      <c r="AL49" s="6">
        <f t="shared" si="73"/>
        <v>8.8204915161624927E-3</v>
      </c>
      <c r="AM49" s="6">
        <f t="shared" si="74"/>
        <v>8.8204915161624927E-3</v>
      </c>
      <c r="AN49" s="6">
        <f t="shared" si="75"/>
        <v>7.6356549371010335E-3</v>
      </c>
      <c r="AO49" s="6">
        <f t="shared" si="76"/>
        <v>1.6642142538800819E-2</v>
      </c>
      <c r="AP49" s="27">
        <f t="shared" si="77"/>
        <v>1.6642142538800819E-2</v>
      </c>
      <c r="AQ49" s="243">
        <f t="shared" si="78"/>
        <v>0.14899999999999999</v>
      </c>
      <c r="AR49" s="6">
        <f t="shared" si="79"/>
        <v>0.14399999999999999</v>
      </c>
      <c r="AS49" s="6">
        <f t="shared" si="80"/>
        <v>0.14699999999999999</v>
      </c>
      <c r="AT49" s="137">
        <f t="shared" si="81"/>
        <v>0.99</v>
      </c>
      <c r="AU49" s="137">
        <f t="shared" si="82"/>
        <v>0.96</v>
      </c>
      <c r="AV49" s="137">
        <f t="shared" si="83"/>
        <v>0.98</v>
      </c>
      <c r="AW49" s="138">
        <f t="shared" si="84"/>
        <v>4</v>
      </c>
      <c r="AX49" s="138">
        <f t="shared" si="85"/>
        <v>4</v>
      </c>
      <c r="AY49" s="244">
        <f t="shared" si="86"/>
        <v>4</v>
      </c>
    </row>
    <row r="50" spans="1:51" ht="13.15" customHeight="1">
      <c r="A50" s="151">
        <v>10690</v>
      </c>
      <c r="B50" s="67" t="s">
        <v>326</v>
      </c>
      <c r="C50" s="249" t="str">
        <f>Rollover!A50</f>
        <v>GMC</v>
      </c>
      <c r="D50" s="248" t="str">
        <f>Rollover!B50</f>
        <v>Yukon SUV RWD</v>
      </c>
      <c r="E50" s="136" t="s">
        <v>88</v>
      </c>
      <c r="F50" s="242">
        <f>Rollover!C50</f>
        <v>2019</v>
      </c>
      <c r="G50" s="11">
        <v>393.37299999999999</v>
      </c>
      <c r="H50" s="12">
        <v>0.54900000000000004</v>
      </c>
      <c r="I50" s="12">
        <v>1677.98</v>
      </c>
      <c r="J50" s="12">
        <v>1269.9670000000001</v>
      </c>
      <c r="K50" s="12">
        <v>23.338999999999999</v>
      </c>
      <c r="L50" s="12">
        <v>39.591999999999999</v>
      </c>
      <c r="M50" s="12">
        <v>1059.0409999999999</v>
      </c>
      <c r="N50" s="13">
        <v>1397.35</v>
      </c>
      <c r="O50" s="11">
        <v>354.99599999999998</v>
      </c>
      <c r="P50" s="12">
        <v>0.56100000000000005</v>
      </c>
      <c r="Q50" s="12">
        <v>869.96100000000001</v>
      </c>
      <c r="R50" s="12">
        <v>739.58799999999997</v>
      </c>
      <c r="S50" s="12">
        <v>14.055</v>
      </c>
      <c r="T50" s="12">
        <v>39.436999999999998</v>
      </c>
      <c r="U50" s="12">
        <v>1217.5329999999999</v>
      </c>
      <c r="V50" s="13">
        <v>2252.087</v>
      </c>
      <c r="W50" s="243">
        <f t="shared" si="58"/>
        <v>2.2926418798992695E-2</v>
      </c>
      <c r="X50" s="6">
        <f t="shared" si="59"/>
        <v>0.10470290026424897</v>
      </c>
      <c r="Y50" s="6">
        <f t="shared" si="60"/>
        <v>9.2084505700776667E-4</v>
      </c>
      <c r="Z50" s="6">
        <f t="shared" si="61"/>
        <v>3.4961498524975395E-4</v>
      </c>
      <c r="AA50" s="6">
        <f t="shared" si="62"/>
        <v>0.10470290026424897</v>
      </c>
      <c r="AB50" s="6">
        <f t="shared" si="63"/>
        <v>2.0998367050270923E-2</v>
      </c>
      <c r="AC50" s="6">
        <f t="shared" si="64"/>
        <v>2.0998367050270923E-2</v>
      </c>
      <c r="AD50" s="6">
        <f t="shared" si="65"/>
        <v>5.2481258762501161E-3</v>
      </c>
      <c r="AE50" s="6">
        <f t="shared" si="66"/>
        <v>6.250417775320428E-3</v>
      </c>
      <c r="AF50" s="27">
        <f t="shared" si="67"/>
        <v>6.250417775320428E-3</v>
      </c>
      <c r="AG50" s="26">
        <f t="shared" si="68"/>
        <v>1.6361407982655961E-2</v>
      </c>
      <c r="AH50" s="6">
        <f t="shared" si="69"/>
        <v>0.10693834190699421</v>
      </c>
      <c r="AI50" s="6">
        <f t="shared" si="70"/>
        <v>4.6257136584537044E-4</v>
      </c>
      <c r="AJ50" s="6">
        <f t="shared" si="71"/>
        <v>2.8300774652925334E-4</v>
      </c>
      <c r="AK50" s="6">
        <f t="shared" si="72"/>
        <v>0.10693834190699421</v>
      </c>
      <c r="AL50" s="6">
        <f t="shared" si="73"/>
        <v>8.8204915161624927E-3</v>
      </c>
      <c r="AM50" s="6">
        <f t="shared" si="74"/>
        <v>8.8204915161624927E-3</v>
      </c>
      <c r="AN50" s="6">
        <f t="shared" si="75"/>
        <v>7.6356549371010335E-3</v>
      </c>
      <c r="AO50" s="6">
        <f t="shared" si="76"/>
        <v>1.6642142538800819E-2</v>
      </c>
      <c r="AP50" s="27">
        <f t="shared" si="77"/>
        <v>1.6642142538800819E-2</v>
      </c>
      <c r="AQ50" s="243">
        <f t="shared" si="78"/>
        <v>0.14899999999999999</v>
      </c>
      <c r="AR50" s="6">
        <f t="shared" si="79"/>
        <v>0.14399999999999999</v>
      </c>
      <c r="AS50" s="6">
        <f t="shared" si="80"/>
        <v>0.14699999999999999</v>
      </c>
      <c r="AT50" s="137">
        <f t="shared" si="81"/>
        <v>0.99</v>
      </c>
      <c r="AU50" s="137">
        <f t="shared" si="82"/>
        <v>0.96</v>
      </c>
      <c r="AV50" s="137">
        <f t="shared" si="83"/>
        <v>0.98</v>
      </c>
      <c r="AW50" s="138">
        <f t="shared" si="84"/>
        <v>4</v>
      </c>
      <c r="AX50" s="138">
        <f t="shared" si="85"/>
        <v>4</v>
      </c>
      <c r="AY50" s="244">
        <f t="shared" si="86"/>
        <v>4</v>
      </c>
    </row>
    <row r="51" spans="1:51" ht="13.15" customHeight="1">
      <c r="A51" s="151">
        <v>10690</v>
      </c>
      <c r="B51" s="67" t="s">
        <v>326</v>
      </c>
      <c r="C51" s="249" t="str">
        <f>Rollover!A51</f>
        <v xml:space="preserve">GMC </v>
      </c>
      <c r="D51" s="248" t="str">
        <f>Rollover!B51</f>
        <v>Yukon SUV 4WD</v>
      </c>
      <c r="E51" s="136" t="s">
        <v>88</v>
      </c>
      <c r="F51" s="242">
        <f>Rollover!C51</f>
        <v>2019</v>
      </c>
      <c r="G51" s="11">
        <v>393.37299999999999</v>
      </c>
      <c r="H51" s="12">
        <v>0.54900000000000004</v>
      </c>
      <c r="I51" s="12">
        <v>1677.98</v>
      </c>
      <c r="J51" s="12">
        <v>1269.9670000000001</v>
      </c>
      <c r="K51" s="12">
        <v>23.338999999999999</v>
      </c>
      <c r="L51" s="12">
        <v>39.591999999999999</v>
      </c>
      <c r="M51" s="12">
        <v>1059.0409999999999</v>
      </c>
      <c r="N51" s="13">
        <v>1397.35</v>
      </c>
      <c r="O51" s="11">
        <v>354.99599999999998</v>
      </c>
      <c r="P51" s="12">
        <v>0.56100000000000005</v>
      </c>
      <c r="Q51" s="12">
        <v>869.96100000000001</v>
      </c>
      <c r="R51" s="12">
        <v>739.58799999999997</v>
      </c>
      <c r="S51" s="12">
        <v>14.055</v>
      </c>
      <c r="T51" s="12">
        <v>39.436999999999998</v>
      </c>
      <c r="U51" s="12">
        <v>1217.5329999999999</v>
      </c>
      <c r="V51" s="13">
        <v>2252.087</v>
      </c>
      <c r="W51" s="243">
        <f t="shared" si="58"/>
        <v>2.2926418798992695E-2</v>
      </c>
      <c r="X51" s="6">
        <f t="shared" si="59"/>
        <v>0.10470290026424897</v>
      </c>
      <c r="Y51" s="6">
        <f t="shared" si="60"/>
        <v>9.2084505700776667E-4</v>
      </c>
      <c r="Z51" s="6">
        <f t="shared" si="61"/>
        <v>3.4961498524975395E-4</v>
      </c>
      <c r="AA51" s="6">
        <f t="shared" si="62"/>
        <v>0.10470290026424897</v>
      </c>
      <c r="AB51" s="6">
        <f t="shared" si="63"/>
        <v>2.0998367050270923E-2</v>
      </c>
      <c r="AC51" s="6">
        <f t="shared" si="64"/>
        <v>2.0998367050270923E-2</v>
      </c>
      <c r="AD51" s="6">
        <f t="shared" si="65"/>
        <v>5.2481258762501161E-3</v>
      </c>
      <c r="AE51" s="6">
        <f t="shared" si="66"/>
        <v>6.250417775320428E-3</v>
      </c>
      <c r="AF51" s="27">
        <f t="shared" si="67"/>
        <v>6.250417775320428E-3</v>
      </c>
      <c r="AG51" s="26">
        <f t="shared" si="68"/>
        <v>1.6361407982655961E-2</v>
      </c>
      <c r="AH51" s="6">
        <f t="shared" si="69"/>
        <v>0.10693834190699421</v>
      </c>
      <c r="AI51" s="6">
        <f t="shared" si="70"/>
        <v>4.6257136584537044E-4</v>
      </c>
      <c r="AJ51" s="6">
        <f t="shared" si="71"/>
        <v>2.8300774652925334E-4</v>
      </c>
      <c r="AK51" s="6">
        <f t="shared" si="72"/>
        <v>0.10693834190699421</v>
      </c>
      <c r="AL51" s="6">
        <f t="shared" si="73"/>
        <v>8.8204915161624927E-3</v>
      </c>
      <c r="AM51" s="6">
        <f t="shared" si="74"/>
        <v>8.8204915161624927E-3</v>
      </c>
      <c r="AN51" s="6">
        <f t="shared" si="75"/>
        <v>7.6356549371010335E-3</v>
      </c>
      <c r="AO51" s="6">
        <f t="shared" si="76"/>
        <v>1.6642142538800819E-2</v>
      </c>
      <c r="AP51" s="27">
        <f t="shared" si="77"/>
        <v>1.6642142538800819E-2</v>
      </c>
      <c r="AQ51" s="243">
        <f t="shared" si="78"/>
        <v>0.14899999999999999</v>
      </c>
      <c r="AR51" s="6">
        <f t="shared" si="79"/>
        <v>0.14399999999999999</v>
      </c>
      <c r="AS51" s="6">
        <f t="shared" si="80"/>
        <v>0.14699999999999999</v>
      </c>
      <c r="AT51" s="137">
        <f t="shared" si="81"/>
        <v>0.99</v>
      </c>
      <c r="AU51" s="137">
        <f t="shared" si="82"/>
        <v>0.96</v>
      </c>
      <c r="AV51" s="137">
        <f t="shared" si="83"/>
        <v>0.98</v>
      </c>
      <c r="AW51" s="138">
        <f t="shared" si="84"/>
        <v>4</v>
      </c>
      <c r="AX51" s="138">
        <f t="shared" si="85"/>
        <v>4</v>
      </c>
      <c r="AY51" s="244">
        <f t="shared" si="86"/>
        <v>4</v>
      </c>
    </row>
    <row r="52" spans="1:51" ht="13.15" customHeight="1">
      <c r="A52" s="151">
        <v>10778</v>
      </c>
      <c r="B52" s="67" t="s">
        <v>379</v>
      </c>
      <c r="C52" s="241" t="str">
        <f>Rollover!A52</f>
        <v>Dodge</v>
      </c>
      <c r="D52" s="74" t="str">
        <f>Rollover!B52</f>
        <v>Durango SUV RWD</v>
      </c>
      <c r="E52" s="136" t="s">
        <v>88</v>
      </c>
      <c r="F52" s="242">
        <f>Rollover!C52</f>
        <v>2019</v>
      </c>
      <c r="G52" s="245">
        <v>73.956999999999994</v>
      </c>
      <c r="H52" s="246">
        <v>0.34399999999999997</v>
      </c>
      <c r="I52" s="246">
        <v>1048.8209999999999</v>
      </c>
      <c r="J52" s="246">
        <v>51.293999999999997</v>
      </c>
      <c r="K52" s="246">
        <v>37.704999999999998</v>
      </c>
      <c r="L52" s="246">
        <v>40.417999999999999</v>
      </c>
      <c r="M52" s="246">
        <v>1510.018</v>
      </c>
      <c r="N52" s="247">
        <v>1619.309</v>
      </c>
      <c r="O52" s="11">
        <v>294.858</v>
      </c>
      <c r="P52" s="12">
        <v>0.26300000000000001</v>
      </c>
      <c r="Q52" s="12">
        <v>692.63099999999997</v>
      </c>
      <c r="R52" s="12">
        <v>382.596</v>
      </c>
      <c r="S52" s="12">
        <v>21.292999999999999</v>
      </c>
      <c r="T52" s="12">
        <v>45.893999999999998</v>
      </c>
      <c r="U52" s="12">
        <v>1348.9110000000001</v>
      </c>
      <c r="V52" s="13">
        <v>142.15199999999999</v>
      </c>
      <c r="W52" s="243">
        <f t="shared" si="58"/>
        <v>1.0439122278283285E-5</v>
      </c>
      <c r="X52" s="6">
        <f t="shared" si="59"/>
        <v>7.2451158057630652E-2</v>
      </c>
      <c r="Y52" s="6">
        <f t="shared" si="60"/>
        <v>2.0680030371500666E-4</v>
      </c>
      <c r="Z52" s="6">
        <f t="shared" si="61"/>
        <v>1.9352361539526297E-5</v>
      </c>
      <c r="AA52" s="6">
        <f t="shared" si="62"/>
        <v>7.2451158057630652E-2</v>
      </c>
      <c r="AB52" s="6">
        <f t="shared" si="63"/>
        <v>0.10135297211234964</v>
      </c>
      <c r="AC52" s="6">
        <f t="shared" si="64"/>
        <v>0.10135297211234964</v>
      </c>
      <c r="AD52" s="6">
        <f t="shared" si="65"/>
        <v>6.6247579326844819E-3</v>
      </c>
      <c r="AE52" s="6">
        <f t="shared" si="66"/>
        <v>7.0091358541612241E-3</v>
      </c>
      <c r="AF52" s="27">
        <f t="shared" si="67"/>
        <v>7.0091358541612241E-3</v>
      </c>
      <c r="AG52" s="26">
        <f t="shared" si="68"/>
        <v>8.509373178964089E-3</v>
      </c>
      <c r="AH52" s="6">
        <f t="shared" si="69"/>
        <v>6.2438188767104427E-2</v>
      </c>
      <c r="AI52" s="6">
        <f t="shared" si="70"/>
        <v>2.3710244317077538E-4</v>
      </c>
      <c r="AJ52" s="6">
        <f t="shared" si="71"/>
        <v>7.3686808088204301E-5</v>
      </c>
      <c r="AK52" s="6">
        <f t="shared" si="72"/>
        <v>6.2438188767104427E-2</v>
      </c>
      <c r="AL52" s="6">
        <f t="shared" si="73"/>
        <v>2.953986512501941E-2</v>
      </c>
      <c r="AM52" s="6">
        <f t="shared" si="74"/>
        <v>2.953986512501941E-2</v>
      </c>
      <c r="AN52" s="6">
        <f t="shared" si="75"/>
        <v>8.4327427117702313E-3</v>
      </c>
      <c r="AO52" s="6">
        <f t="shared" si="76"/>
        <v>3.3796613173575161E-3</v>
      </c>
      <c r="AP52" s="27">
        <f t="shared" si="77"/>
        <v>8.4327427117702313E-3</v>
      </c>
      <c r="AQ52" s="243">
        <f t="shared" si="78"/>
        <v>0.17199999999999999</v>
      </c>
      <c r="AR52" s="6">
        <f t="shared" si="79"/>
        <v>0.105</v>
      </c>
      <c r="AS52" s="6">
        <f t="shared" si="80"/>
        <v>0.13900000000000001</v>
      </c>
      <c r="AT52" s="137">
        <f t="shared" si="81"/>
        <v>1.1499999999999999</v>
      </c>
      <c r="AU52" s="137">
        <f t="shared" si="82"/>
        <v>0.7</v>
      </c>
      <c r="AV52" s="137">
        <f t="shared" si="83"/>
        <v>0.93</v>
      </c>
      <c r="AW52" s="138">
        <f t="shared" si="84"/>
        <v>3</v>
      </c>
      <c r="AX52" s="138">
        <f t="shared" si="85"/>
        <v>4</v>
      </c>
      <c r="AY52" s="244">
        <f t="shared" si="86"/>
        <v>4</v>
      </c>
    </row>
    <row r="53" spans="1:51" ht="13.15" customHeight="1">
      <c r="A53" s="151">
        <v>10778</v>
      </c>
      <c r="B53" s="67" t="s">
        <v>379</v>
      </c>
      <c r="C53" s="241" t="str">
        <f>Rollover!A53</f>
        <v>Dodge</v>
      </c>
      <c r="D53" s="74" t="str">
        <f>Rollover!B53</f>
        <v>Durango SUV AWD</v>
      </c>
      <c r="E53" s="136" t="s">
        <v>88</v>
      </c>
      <c r="F53" s="242">
        <f>Rollover!C53</f>
        <v>2019</v>
      </c>
      <c r="G53" s="245">
        <v>73.956999999999994</v>
      </c>
      <c r="H53" s="246">
        <v>0.34399999999999997</v>
      </c>
      <c r="I53" s="246">
        <v>1048.8209999999999</v>
      </c>
      <c r="J53" s="246">
        <v>51.293999999999997</v>
      </c>
      <c r="K53" s="246">
        <v>37.704999999999998</v>
      </c>
      <c r="L53" s="246">
        <v>40.417999999999999</v>
      </c>
      <c r="M53" s="246">
        <v>1510.018</v>
      </c>
      <c r="N53" s="247">
        <v>1619.309</v>
      </c>
      <c r="O53" s="11">
        <v>294.858</v>
      </c>
      <c r="P53" s="12">
        <v>0.26300000000000001</v>
      </c>
      <c r="Q53" s="12">
        <v>692.63099999999997</v>
      </c>
      <c r="R53" s="12">
        <v>382.596</v>
      </c>
      <c r="S53" s="12">
        <v>21.292999999999999</v>
      </c>
      <c r="T53" s="12">
        <v>45.893999999999998</v>
      </c>
      <c r="U53" s="12">
        <v>1348.9110000000001</v>
      </c>
      <c r="V53" s="13">
        <v>142.15199999999999</v>
      </c>
      <c r="W53" s="243">
        <f t="shared" si="58"/>
        <v>1.0439122278283285E-5</v>
      </c>
      <c r="X53" s="6">
        <f t="shared" si="59"/>
        <v>7.2451158057630652E-2</v>
      </c>
      <c r="Y53" s="6">
        <f t="shared" si="60"/>
        <v>2.0680030371500666E-4</v>
      </c>
      <c r="Z53" s="6">
        <f t="shared" si="61"/>
        <v>1.9352361539526297E-5</v>
      </c>
      <c r="AA53" s="6">
        <f t="shared" si="62"/>
        <v>7.2451158057630652E-2</v>
      </c>
      <c r="AB53" s="6">
        <f t="shared" si="63"/>
        <v>0.10135297211234964</v>
      </c>
      <c r="AC53" s="6">
        <f t="shared" si="64"/>
        <v>0.10135297211234964</v>
      </c>
      <c r="AD53" s="6">
        <f t="shared" si="65"/>
        <v>6.6247579326844819E-3</v>
      </c>
      <c r="AE53" s="6">
        <f t="shared" si="66"/>
        <v>7.0091358541612241E-3</v>
      </c>
      <c r="AF53" s="27">
        <f t="shared" si="67"/>
        <v>7.0091358541612241E-3</v>
      </c>
      <c r="AG53" s="26">
        <f t="shared" si="68"/>
        <v>8.509373178964089E-3</v>
      </c>
      <c r="AH53" s="6">
        <f t="shared" si="69"/>
        <v>6.2438188767104427E-2</v>
      </c>
      <c r="AI53" s="6">
        <f t="shared" si="70"/>
        <v>2.3710244317077538E-4</v>
      </c>
      <c r="AJ53" s="6">
        <f t="shared" si="71"/>
        <v>7.3686808088204301E-5</v>
      </c>
      <c r="AK53" s="6">
        <f t="shared" si="72"/>
        <v>6.2438188767104427E-2</v>
      </c>
      <c r="AL53" s="6">
        <f t="shared" si="73"/>
        <v>2.953986512501941E-2</v>
      </c>
      <c r="AM53" s="6">
        <f t="shared" si="74"/>
        <v>2.953986512501941E-2</v>
      </c>
      <c r="AN53" s="6">
        <f t="shared" si="75"/>
        <v>8.4327427117702313E-3</v>
      </c>
      <c r="AO53" s="6">
        <f t="shared" si="76"/>
        <v>3.3796613173575161E-3</v>
      </c>
      <c r="AP53" s="27">
        <f t="shared" si="77"/>
        <v>8.4327427117702313E-3</v>
      </c>
      <c r="AQ53" s="243">
        <f t="shared" si="78"/>
        <v>0.17199999999999999</v>
      </c>
      <c r="AR53" s="6">
        <f t="shared" si="79"/>
        <v>0.105</v>
      </c>
      <c r="AS53" s="6">
        <f t="shared" si="80"/>
        <v>0.13900000000000001</v>
      </c>
      <c r="AT53" s="137">
        <f t="shared" si="81"/>
        <v>1.1499999999999999</v>
      </c>
      <c r="AU53" s="137">
        <f t="shared" si="82"/>
        <v>0.7</v>
      </c>
      <c r="AV53" s="137">
        <f t="shared" si="83"/>
        <v>0.93</v>
      </c>
      <c r="AW53" s="138">
        <f t="shared" si="84"/>
        <v>3</v>
      </c>
      <c r="AX53" s="138">
        <f t="shared" si="85"/>
        <v>4</v>
      </c>
      <c r="AY53" s="244">
        <f t="shared" si="86"/>
        <v>4</v>
      </c>
    </row>
    <row r="54" spans="1:51" ht="13.15" customHeight="1">
      <c r="A54" s="66">
        <v>7460</v>
      </c>
      <c r="B54" s="67" t="s">
        <v>303</v>
      </c>
      <c r="C54" s="241" t="str">
        <f>Rollover!A54</f>
        <v>Dodge</v>
      </c>
      <c r="D54" s="74" t="str">
        <f>Rollover!B54</f>
        <v>Grand Caravan Minivan FWD</v>
      </c>
      <c r="E54" s="136" t="s">
        <v>88</v>
      </c>
      <c r="F54" s="242">
        <f>Rollover!C54</f>
        <v>2019</v>
      </c>
      <c r="G54" s="11">
        <v>246.87100000000001</v>
      </c>
      <c r="H54" s="12">
        <v>0.35699999999999998</v>
      </c>
      <c r="I54" s="12">
        <v>1544.2929999999999</v>
      </c>
      <c r="J54" s="12">
        <v>48.597999999999999</v>
      </c>
      <c r="K54" s="12">
        <v>22.567</v>
      </c>
      <c r="L54" s="12">
        <v>38.140999999999998</v>
      </c>
      <c r="M54" s="12">
        <v>3450.5140000000001</v>
      </c>
      <c r="N54" s="13">
        <v>3478.9140000000002</v>
      </c>
      <c r="O54" s="11">
        <v>129.71100000000001</v>
      </c>
      <c r="P54" s="12">
        <v>0.36499999999999999</v>
      </c>
      <c r="Q54" s="12">
        <v>637.80200000000002</v>
      </c>
      <c r="R54" s="12">
        <v>88.546000000000006</v>
      </c>
      <c r="S54" s="12">
        <v>12.404</v>
      </c>
      <c r="T54" s="12">
        <v>39.478000000000002</v>
      </c>
      <c r="U54" s="12">
        <v>2340.7570000000001</v>
      </c>
      <c r="V54" s="13">
        <v>2962.4720000000002</v>
      </c>
      <c r="W54" s="243">
        <f t="shared" si="58"/>
        <v>4.3153423493398043E-3</v>
      </c>
      <c r="X54" s="6">
        <f t="shared" si="59"/>
        <v>7.4190086530912136E-2</v>
      </c>
      <c r="Y54" s="6">
        <f t="shared" si="60"/>
        <v>6.7050804424276245E-4</v>
      </c>
      <c r="Z54" s="6">
        <f t="shared" si="61"/>
        <v>1.9228846606347319E-5</v>
      </c>
      <c r="AA54" s="6">
        <f t="shared" si="62"/>
        <v>7.4190086530912136E-2</v>
      </c>
      <c r="AB54" s="6">
        <f t="shared" si="63"/>
        <v>1.897861536415096E-2</v>
      </c>
      <c r="AC54" s="6">
        <f t="shared" si="64"/>
        <v>1.897861536415096E-2</v>
      </c>
      <c r="AD54" s="6">
        <f t="shared" si="65"/>
        <v>1.7950690723404657E-2</v>
      </c>
      <c r="AE54" s="6">
        <f t="shared" si="66"/>
        <v>1.8212686546087688E-2</v>
      </c>
      <c r="AF54" s="27">
        <f t="shared" si="67"/>
        <v>1.8212686546087688E-2</v>
      </c>
      <c r="AG54" s="26">
        <f t="shared" si="68"/>
        <v>2.3610725290308757E-4</v>
      </c>
      <c r="AH54" s="6">
        <f t="shared" si="69"/>
        <v>7.5279199017373247E-2</v>
      </c>
      <c r="AI54" s="6">
        <f t="shared" si="70"/>
        <v>1.928342950165281E-4</v>
      </c>
      <c r="AJ54" s="6">
        <f t="shared" si="71"/>
        <v>2.4320136202945167E-5</v>
      </c>
      <c r="AK54" s="6">
        <f t="shared" si="72"/>
        <v>7.5279199017373247E-2</v>
      </c>
      <c r="AL54" s="6">
        <f t="shared" si="73"/>
        <v>6.3814119407947156E-3</v>
      </c>
      <c r="AM54" s="6">
        <f t="shared" si="74"/>
        <v>6.3814119407947156E-3</v>
      </c>
      <c r="AN54" s="6">
        <f t="shared" si="75"/>
        <v>1.7784608325145661E-2</v>
      </c>
      <c r="AO54" s="6">
        <f t="shared" si="76"/>
        <v>2.8255834916164398E-2</v>
      </c>
      <c r="AP54" s="27">
        <f t="shared" si="77"/>
        <v>2.8255834916164398E-2</v>
      </c>
      <c r="AQ54" s="243">
        <f t="shared" si="78"/>
        <v>0.112</v>
      </c>
      <c r="AR54" s="6">
        <f t="shared" si="79"/>
        <v>0.107</v>
      </c>
      <c r="AS54" s="6">
        <f t="shared" si="80"/>
        <v>0.11</v>
      </c>
      <c r="AT54" s="137">
        <f t="shared" si="81"/>
        <v>0.75</v>
      </c>
      <c r="AU54" s="137">
        <f t="shared" si="82"/>
        <v>0.71</v>
      </c>
      <c r="AV54" s="137">
        <f t="shared" si="83"/>
        <v>0.73</v>
      </c>
      <c r="AW54" s="138">
        <f t="shared" si="84"/>
        <v>4</v>
      </c>
      <c r="AX54" s="138">
        <f t="shared" si="85"/>
        <v>4</v>
      </c>
      <c r="AY54" s="244">
        <f t="shared" si="86"/>
        <v>4</v>
      </c>
    </row>
    <row r="55" spans="1:51" ht="13.15" customHeight="1">
      <c r="A55" s="151">
        <v>10652</v>
      </c>
      <c r="B55" s="67" t="s">
        <v>286</v>
      </c>
      <c r="C55" s="241" t="str">
        <f>Rollover!A55</f>
        <v>Ford</v>
      </c>
      <c r="D55" s="74" t="str">
        <f>Rollover!B55</f>
        <v>Edge SUV FWD</v>
      </c>
      <c r="E55" s="136" t="s">
        <v>207</v>
      </c>
      <c r="F55" s="242">
        <f>Rollover!C55</f>
        <v>2019</v>
      </c>
      <c r="G55" s="250">
        <v>212.339</v>
      </c>
      <c r="H55" s="12">
        <v>0.224</v>
      </c>
      <c r="I55" s="12">
        <v>1020.076</v>
      </c>
      <c r="J55" s="12">
        <v>92.738</v>
      </c>
      <c r="K55" s="12">
        <v>23.347999999999999</v>
      </c>
      <c r="L55" s="12">
        <v>37.938000000000002</v>
      </c>
      <c r="M55" s="12">
        <v>734.70699999999999</v>
      </c>
      <c r="N55" s="13">
        <v>2650.634</v>
      </c>
      <c r="O55" s="11">
        <v>281.904</v>
      </c>
      <c r="P55" s="12">
        <v>0.35199999999999998</v>
      </c>
      <c r="Q55" s="12">
        <v>877.29100000000005</v>
      </c>
      <c r="R55" s="12">
        <v>195.19200000000001</v>
      </c>
      <c r="S55" s="12">
        <v>10.975</v>
      </c>
      <c r="T55" s="12">
        <v>42.085999999999999</v>
      </c>
      <c r="U55" s="12">
        <v>646.73500000000001</v>
      </c>
      <c r="V55" s="13">
        <v>893.66399999999999</v>
      </c>
      <c r="W55" s="243">
        <f t="shared" si="58"/>
        <v>2.3275717969973354E-3</v>
      </c>
      <c r="X55" s="6">
        <f t="shared" si="59"/>
        <v>5.8091499038581192E-2</v>
      </c>
      <c r="Y55" s="6">
        <f t="shared" si="60"/>
        <v>1.931559480003839E-4</v>
      </c>
      <c r="Z55" s="6">
        <f t="shared" si="61"/>
        <v>2.135406145516449E-5</v>
      </c>
      <c r="AA55" s="6">
        <f t="shared" si="62"/>
        <v>5.8091499038581192E-2</v>
      </c>
      <c r="AB55" s="6">
        <f t="shared" si="63"/>
        <v>2.1022887418598771E-2</v>
      </c>
      <c r="AC55" s="6">
        <f t="shared" si="64"/>
        <v>2.1022887418598771E-2</v>
      </c>
      <c r="AD55" s="6">
        <f t="shared" si="65"/>
        <v>4.4378114948990183E-3</v>
      </c>
      <c r="AE55" s="6">
        <f t="shared" si="66"/>
        <v>1.191900399347153E-2</v>
      </c>
      <c r="AF55" s="27">
        <f t="shared" si="67"/>
        <v>1.191900399347153E-2</v>
      </c>
      <c r="AG55" s="26">
        <f t="shared" si="68"/>
        <v>7.2022083710394143E-3</v>
      </c>
      <c r="AH55" s="6">
        <f t="shared" si="69"/>
        <v>7.3516770117494454E-2</v>
      </c>
      <c r="AI55" s="6">
        <f t="shared" si="70"/>
        <v>4.7552620394664781E-4</v>
      </c>
      <c r="AJ55" s="6">
        <f t="shared" si="71"/>
        <v>3.635559243169007E-5</v>
      </c>
      <c r="AK55" s="6">
        <f t="shared" si="72"/>
        <v>7.3516770117494454E-2</v>
      </c>
      <c r="AL55" s="6">
        <f t="shared" si="73"/>
        <v>4.7270591710416145E-3</v>
      </c>
      <c r="AM55" s="6">
        <f t="shared" si="74"/>
        <v>4.7270591710416145E-3</v>
      </c>
      <c r="AN55" s="6">
        <f t="shared" si="75"/>
        <v>4.9561745267468734E-3</v>
      </c>
      <c r="AO55" s="6">
        <f t="shared" si="76"/>
        <v>5.9759554777331289E-3</v>
      </c>
      <c r="AP55" s="27">
        <f t="shared" si="77"/>
        <v>5.9759554777331289E-3</v>
      </c>
      <c r="AQ55" s="243">
        <f t="shared" si="78"/>
        <v>9.0999999999999998E-2</v>
      </c>
      <c r="AR55" s="6">
        <f t="shared" si="79"/>
        <v>0.09</v>
      </c>
      <c r="AS55" s="6">
        <f t="shared" si="80"/>
        <v>9.0999999999999998E-2</v>
      </c>
      <c r="AT55" s="137">
        <f t="shared" si="81"/>
        <v>0.61</v>
      </c>
      <c r="AU55" s="137">
        <f t="shared" si="82"/>
        <v>0.6</v>
      </c>
      <c r="AV55" s="137">
        <f t="shared" si="83"/>
        <v>0.61</v>
      </c>
      <c r="AW55" s="138">
        <f t="shared" si="84"/>
        <v>5</v>
      </c>
      <c r="AX55" s="138">
        <f t="shared" si="85"/>
        <v>5</v>
      </c>
      <c r="AY55" s="244">
        <f t="shared" si="86"/>
        <v>5</v>
      </c>
    </row>
    <row r="56" spans="1:51" ht="13.15" customHeight="1">
      <c r="A56" s="151">
        <v>10652</v>
      </c>
      <c r="B56" s="67" t="s">
        <v>286</v>
      </c>
      <c r="C56" s="241" t="str">
        <f>Rollover!A56</f>
        <v>Ford</v>
      </c>
      <c r="D56" s="74" t="str">
        <f>Rollover!B56</f>
        <v>Edge SUV AWD</v>
      </c>
      <c r="E56" s="136" t="s">
        <v>207</v>
      </c>
      <c r="F56" s="242">
        <f>Rollover!C56</f>
        <v>2019</v>
      </c>
      <c r="G56" s="250">
        <v>212.339</v>
      </c>
      <c r="H56" s="12">
        <v>0.224</v>
      </c>
      <c r="I56" s="12">
        <v>1020.076</v>
      </c>
      <c r="J56" s="12">
        <v>92.738</v>
      </c>
      <c r="K56" s="12">
        <v>23.347999999999999</v>
      </c>
      <c r="L56" s="12">
        <v>37.938000000000002</v>
      </c>
      <c r="M56" s="12">
        <v>734.70699999999999</v>
      </c>
      <c r="N56" s="13">
        <v>2650.634</v>
      </c>
      <c r="O56" s="11">
        <v>281.904</v>
      </c>
      <c r="P56" s="12">
        <v>0.35199999999999998</v>
      </c>
      <c r="Q56" s="12">
        <v>877.29100000000005</v>
      </c>
      <c r="R56" s="12">
        <v>195.19200000000001</v>
      </c>
      <c r="S56" s="12">
        <v>10.975</v>
      </c>
      <c r="T56" s="12">
        <v>42.085999999999999</v>
      </c>
      <c r="U56" s="12">
        <v>646.73500000000001</v>
      </c>
      <c r="V56" s="13">
        <v>893.66399999999999</v>
      </c>
      <c r="W56" s="243">
        <f t="shared" si="29"/>
        <v>2.3275717969973354E-3</v>
      </c>
      <c r="X56" s="6">
        <f t="shared" si="30"/>
        <v>5.8091499038581192E-2</v>
      </c>
      <c r="Y56" s="6">
        <f t="shared" si="31"/>
        <v>1.931559480003839E-4</v>
      </c>
      <c r="Z56" s="6">
        <f t="shared" si="32"/>
        <v>2.135406145516449E-5</v>
      </c>
      <c r="AA56" s="6">
        <f t="shared" si="33"/>
        <v>5.8091499038581192E-2</v>
      </c>
      <c r="AB56" s="6">
        <f t="shared" si="34"/>
        <v>2.1022887418598771E-2</v>
      </c>
      <c r="AC56" s="6">
        <f t="shared" si="35"/>
        <v>2.1022887418598771E-2</v>
      </c>
      <c r="AD56" s="6">
        <f t="shared" si="36"/>
        <v>4.4378114948990183E-3</v>
      </c>
      <c r="AE56" s="6">
        <f t="shared" si="37"/>
        <v>1.191900399347153E-2</v>
      </c>
      <c r="AF56" s="27">
        <f t="shared" si="38"/>
        <v>1.191900399347153E-2</v>
      </c>
      <c r="AG56" s="26">
        <f t="shared" si="39"/>
        <v>7.2022083710394143E-3</v>
      </c>
      <c r="AH56" s="6">
        <f t="shared" si="40"/>
        <v>7.3516770117494454E-2</v>
      </c>
      <c r="AI56" s="6">
        <f t="shared" si="41"/>
        <v>4.7552620394664781E-4</v>
      </c>
      <c r="AJ56" s="6">
        <f t="shared" si="42"/>
        <v>3.635559243169007E-5</v>
      </c>
      <c r="AK56" s="6">
        <f t="shared" si="43"/>
        <v>7.3516770117494454E-2</v>
      </c>
      <c r="AL56" s="6">
        <f t="shared" si="44"/>
        <v>4.7270591710416145E-3</v>
      </c>
      <c r="AM56" s="6">
        <f t="shared" si="45"/>
        <v>4.7270591710416145E-3</v>
      </c>
      <c r="AN56" s="6">
        <f t="shared" si="46"/>
        <v>4.9561745267468734E-3</v>
      </c>
      <c r="AO56" s="6">
        <f t="shared" si="47"/>
        <v>5.9759554777331289E-3</v>
      </c>
      <c r="AP56" s="27">
        <f t="shared" si="48"/>
        <v>5.9759554777331289E-3</v>
      </c>
      <c r="AQ56" s="243">
        <f t="shared" si="49"/>
        <v>9.0999999999999998E-2</v>
      </c>
      <c r="AR56" s="6">
        <f t="shared" si="50"/>
        <v>0.09</v>
      </c>
      <c r="AS56" s="6">
        <f t="shared" si="51"/>
        <v>9.0999999999999998E-2</v>
      </c>
      <c r="AT56" s="137">
        <f t="shared" si="52"/>
        <v>0.61</v>
      </c>
      <c r="AU56" s="137">
        <f t="shared" si="53"/>
        <v>0.6</v>
      </c>
      <c r="AV56" s="137">
        <f t="shared" si="54"/>
        <v>0.61</v>
      </c>
      <c r="AW56" s="138">
        <f t="shared" si="55"/>
        <v>5</v>
      </c>
      <c r="AX56" s="138">
        <f t="shared" si="56"/>
        <v>5</v>
      </c>
      <c r="AY56" s="244">
        <f t="shared" si="57"/>
        <v>5</v>
      </c>
    </row>
    <row r="57" spans="1:51" ht="13.15" customHeight="1">
      <c r="A57" s="151">
        <v>10652</v>
      </c>
      <c r="B57" s="67" t="s">
        <v>286</v>
      </c>
      <c r="C57" s="249" t="str">
        <f>Rollover!A57</f>
        <v>Lincoln</v>
      </c>
      <c r="D57" s="248" t="str">
        <f>Rollover!B57</f>
        <v>Nautilus SUV FWD</v>
      </c>
      <c r="E57" s="136" t="s">
        <v>207</v>
      </c>
      <c r="F57" s="242">
        <f>Rollover!C57</f>
        <v>2019</v>
      </c>
      <c r="G57" s="250">
        <v>212.339</v>
      </c>
      <c r="H57" s="12">
        <v>0.224</v>
      </c>
      <c r="I57" s="12">
        <v>1020.076</v>
      </c>
      <c r="J57" s="12">
        <v>92.738</v>
      </c>
      <c r="K57" s="12">
        <v>23.347999999999999</v>
      </c>
      <c r="L57" s="12">
        <v>37.938000000000002</v>
      </c>
      <c r="M57" s="12">
        <v>734.70699999999999</v>
      </c>
      <c r="N57" s="13">
        <v>2650.634</v>
      </c>
      <c r="O57" s="11">
        <v>281.904</v>
      </c>
      <c r="P57" s="12">
        <v>0.35199999999999998</v>
      </c>
      <c r="Q57" s="12">
        <v>877.29100000000005</v>
      </c>
      <c r="R57" s="12">
        <v>195.19200000000001</v>
      </c>
      <c r="S57" s="12">
        <v>10.975</v>
      </c>
      <c r="T57" s="12">
        <v>42.085999999999999</v>
      </c>
      <c r="U57" s="12">
        <v>646.73500000000001</v>
      </c>
      <c r="V57" s="13">
        <v>893.66399999999999</v>
      </c>
      <c r="W57" s="243">
        <f t="shared" si="29"/>
        <v>2.3275717969973354E-3</v>
      </c>
      <c r="X57" s="6">
        <f t="shared" si="30"/>
        <v>5.8091499038581192E-2</v>
      </c>
      <c r="Y57" s="6">
        <f t="shared" si="31"/>
        <v>1.931559480003839E-4</v>
      </c>
      <c r="Z57" s="6">
        <f t="shared" si="32"/>
        <v>2.135406145516449E-5</v>
      </c>
      <c r="AA57" s="6">
        <f t="shared" si="33"/>
        <v>5.8091499038581192E-2</v>
      </c>
      <c r="AB57" s="6">
        <f t="shared" si="34"/>
        <v>2.1022887418598771E-2</v>
      </c>
      <c r="AC57" s="6">
        <f t="shared" si="35"/>
        <v>2.1022887418598771E-2</v>
      </c>
      <c r="AD57" s="6">
        <f t="shared" si="36"/>
        <v>4.4378114948990183E-3</v>
      </c>
      <c r="AE57" s="6">
        <f t="shared" si="37"/>
        <v>1.191900399347153E-2</v>
      </c>
      <c r="AF57" s="27">
        <f t="shared" si="38"/>
        <v>1.191900399347153E-2</v>
      </c>
      <c r="AG57" s="26">
        <f t="shared" si="39"/>
        <v>7.2022083710394143E-3</v>
      </c>
      <c r="AH57" s="6">
        <f t="shared" si="40"/>
        <v>7.3516770117494454E-2</v>
      </c>
      <c r="AI57" s="6">
        <f t="shared" si="41"/>
        <v>4.7552620394664781E-4</v>
      </c>
      <c r="AJ57" s="6">
        <f t="shared" si="42"/>
        <v>3.635559243169007E-5</v>
      </c>
      <c r="AK57" s="6">
        <f t="shared" si="43"/>
        <v>7.3516770117494454E-2</v>
      </c>
      <c r="AL57" s="6">
        <f t="shared" si="44"/>
        <v>4.7270591710416145E-3</v>
      </c>
      <c r="AM57" s="6">
        <f t="shared" si="45"/>
        <v>4.7270591710416145E-3</v>
      </c>
      <c r="AN57" s="6">
        <f t="shared" si="46"/>
        <v>4.9561745267468734E-3</v>
      </c>
      <c r="AO57" s="6">
        <f t="shared" si="47"/>
        <v>5.9759554777331289E-3</v>
      </c>
      <c r="AP57" s="27">
        <f t="shared" si="48"/>
        <v>5.9759554777331289E-3</v>
      </c>
      <c r="AQ57" s="243">
        <f t="shared" si="49"/>
        <v>9.0999999999999998E-2</v>
      </c>
      <c r="AR57" s="6">
        <f t="shared" si="50"/>
        <v>0.09</v>
      </c>
      <c r="AS57" s="6">
        <f t="shared" si="51"/>
        <v>9.0999999999999998E-2</v>
      </c>
      <c r="AT57" s="137">
        <f t="shared" si="52"/>
        <v>0.61</v>
      </c>
      <c r="AU57" s="137">
        <f t="shared" si="53"/>
        <v>0.6</v>
      </c>
      <c r="AV57" s="137">
        <f t="shared" si="54"/>
        <v>0.61</v>
      </c>
      <c r="AW57" s="138">
        <f t="shared" si="55"/>
        <v>5</v>
      </c>
      <c r="AX57" s="138">
        <f t="shared" si="56"/>
        <v>5</v>
      </c>
      <c r="AY57" s="244">
        <f t="shared" si="57"/>
        <v>5</v>
      </c>
    </row>
    <row r="58" spans="1:51" ht="13.15" customHeight="1">
      <c r="A58" s="151">
        <v>10652</v>
      </c>
      <c r="B58" s="67" t="s">
        <v>286</v>
      </c>
      <c r="C58" s="249" t="str">
        <f>Rollover!A58</f>
        <v>Lincoln</v>
      </c>
      <c r="D58" s="248" t="str">
        <f>Rollover!B58</f>
        <v>Nautilus SUV AWD</v>
      </c>
      <c r="E58" s="136" t="s">
        <v>207</v>
      </c>
      <c r="F58" s="242">
        <f>Rollover!C58</f>
        <v>2019</v>
      </c>
      <c r="G58" s="250">
        <v>212.339</v>
      </c>
      <c r="H58" s="12">
        <v>0.224</v>
      </c>
      <c r="I58" s="12">
        <v>1020.076</v>
      </c>
      <c r="J58" s="12">
        <v>92.738</v>
      </c>
      <c r="K58" s="12">
        <v>23.347999999999999</v>
      </c>
      <c r="L58" s="12">
        <v>37.938000000000002</v>
      </c>
      <c r="M58" s="12">
        <v>734.70699999999999</v>
      </c>
      <c r="N58" s="13">
        <v>2650.634</v>
      </c>
      <c r="O58" s="11">
        <v>281.904</v>
      </c>
      <c r="P58" s="12">
        <v>0.35199999999999998</v>
      </c>
      <c r="Q58" s="12">
        <v>877.29100000000005</v>
      </c>
      <c r="R58" s="12">
        <v>195.19200000000001</v>
      </c>
      <c r="S58" s="12">
        <v>10.975</v>
      </c>
      <c r="T58" s="12">
        <v>42.085999999999999</v>
      </c>
      <c r="U58" s="12">
        <v>646.73500000000001</v>
      </c>
      <c r="V58" s="13">
        <v>893.66399999999999</v>
      </c>
      <c r="W58" s="243">
        <f t="shared" si="29"/>
        <v>2.3275717969973354E-3</v>
      </c>
      <c r="X58" s="6">
        <f t="shared" si="30"/>
        <v>5.8091499038581192E-2</v>
      </c>
      <c r="Y58" s="6">
        <f t="shared" si="31"/>
        <v>1.931559480003839E-4</v>
      </c>
      <c r="Z58" s="6">
        <f t="shared" si="32"/>
        <v>2.135406145516449E-5</v>
      </c>
      <c r="AA58" s="6">
        <f t="shared" si="33"/>
        <v>5.8091499038581192E-2</v>
      </c>
      <c r="AB58" s="6">
        <f t="shared" si="34"/>
        <v>2.1022887418598771E-2</v>
      </c>
      <c r="AC58" s="6">
        <f t="shared" si="35"/>
        <v>2.1022887418598771E-2</v>
      </c>
      <c r="AD58" s="6">
        <f t="shared" si="36"/>
        <v>4.4378114948990183E-3</v>
      </c>
      <c r="AE58" s="6">
        <f t="shared" si="37"/>
        <v>1.191900399347153E-2</v>
      </c>
      <c r="AF58" s="27">
        <f t="shared" si="38"/>
        <v>1.191900399347153E-2</v>
      </c>
      <c r="AG58" s="26">
        <f t="shared" si="39"/>
        <v>7.2022083710394143E-3</v>
      </c>
      <c r="AH58" s="6">
        <f t="shared" si="40"/>
        <v>7.3516770117494454E-2</v>
      </c>
      <c r="AI58" s="6">
        <f t="shared" si="41"/>
        <v>4.7552620394664781E-4</v>
      </c>
      <c r="AJ58" s="6">
        <f t="shared" si="42"/>
        <v>3.635559243169007E-5</v>
      </c>
      <c r="AK58" s="6">
        <f t="shared" si="43"/>
        <v>7.3516770117494454E-2</v>
      </c>
      <c r="AL58" s="6">
        <f t="shared" si="44"/>
        <v>4.7270591710416145E-3</v>
      </c>
      <c r="AM58" s="6">
        <f t="shared" si="45"/>
        <v>4.7270591710416145E-3</v>
      </c>
      <c r="AN58" s="6">
        <f t="shared" si="46"/>
        <v>4.9561745267468734E-3</v>
      </c>
      <c r="AO58" s="6">
        <f t="shared" si="47"/>
        <v>5.9759554777331289E-3</v>
      </c>
      <c r="AP58" s="27">
        <f t="shared" si="48"/>
        <v>5.9759554777331289E-3</v>
      </c>
      <c r="AQ58" s="243">
        <f t="shared" si="49"/>
        <v>9.0999999999999998E-2</v>
      </c>
      <c r="AR58" s="6">
        <f t="shared" si="50"/>
        <v>0.09</v>
      </c>
      <c r="AS58" s="6">
        <f t="shared" si="51"/>
        <v>9.0999999999999998E-2</v>
      </c>
      <c r="AT58" s="137">
        <f t="shared" si="52"/>
        <v>0.61</v>
      </c>
      <c r="AU58" s="137">
        <f t="shared" si="53"/>
        <v>0.6</v>
      </c>
      <c r="AV58" s="137">
        <f t="shared" si="54"/>
        <v>0.61</v>
      </c>
      <c r="AW58" s="138">
        <f t="shared" si="55"/>
        <v>5</v>
      </c>
      <c r="AX58" s="138">
        <f t="shared" si="56"/>
        <v>5</v>
      </c>
      <c r="AY58" s="244">
        <f t="shared" si="57"/>
        <v>5</v>
      </c>
    </row>
    <row r="59" spans="1:51" ht="13.15" customHeight="1">
      <c r="A59" s="66">
        <v>10310</v>
      </c>
      <c r="B59" s="66" t="s">
        <v>201</v>
      </c>
      <c r="C59" s="241" t="str">
        <f>Rollover!A59</f>
        <v>Ford</v>
      </c>
      <c r="D59" s="74" t="str">
        <f>Rollover!B59</f>
        <v>F-150 SuperCab PU/EC 2WD</v>
      </c>
      <c r="E59" s="136" t="s">
        <v>202</v>
      </c>
      <c r="F59" s="242">
        <f>Rollover!C59</f>
        <v>2019</v>
      </c>
      <c r="G59" s="11">
        <v>298.32900000000001</v>
      </c>
      <c r="H59" s="12">
        <v>0.32500000000000001</v>
      </c>
      <c r="I59" s="12">
        <v>1408.3710000000001</v>
      </c>
      <c r="J59" s="12">
        <v>408.55099999999999</v>
      </c>
      <c r="K59" s="12">
        <v>24.28</v>
      </c>
      <c r="L59" s="12">
        <v>46.655000000000001</v>
      </c>
      <c r="M59" s="12">
        <v>2467.0720000000001</v>
      </c>
      <c r="N59" s="13">
        <v>766.00900000000001</v>
      </c>
      <c r="O59" s="11">
        <v>490.86700000000002</v>
      </c>
      <c r="P59" s="12">
        <v>0.41</v>
      </c>
      <c r="Q59" s="12">
        <v>733.54899999999998</v>
      </c>
      <c r="R59" s="12">
        <v>488.92899999999997</v>
      </c>
      <c r="S59" s="12">
        <v>15.128</v>
      </c>
      <c r="T59" s="12">
        <v>48.576000000000001</v>
      </c>
      <c r="U59" s="12">
        <v>939.11699999999996</v>
      </c>
      <c r="V59" s="13">
        <v>486.62099999999998</v>
      </c>
      <c r="W59" s="243">
        <f t="shared" si="29"/>
        <v>8.8823302531117823E-3</v>
      </c>
      <c r="X59" s="6">
        <f t="shared" si="30"/>
        <v>6.9977175742497996E-2</v>
      </c>
      <c r="Y59" s="6">
        <f t="shared" si="31"/>
        <v>4.8561005941153806E-4</v>
      </c>
      <c r="Z59" s="6">
        <f t="shared" si="32"/>
        <v>4.5207996004463519E-5</v>
      </c>
      <c r="AA59" s="6">
        <f t="shared" si="33"/>
        <v>6.9977175742497996E-2</v>
      </c>
      <c r="AB59" s="6">
        <f t="shared" si="34"/>
        <v>2.3689183827489239E-2</v>
      </c>
      <c r="AC59" s="6">
        <f t="shared" si="35"/>
        <v>2.3689183827489239E-2</v>
      </c>
      <c r="AD59" s="6">
        <f t="shared" si="36"/>
        <v>1.0846475224513409E-2</v>
      </c>
      <c r="AE59" s="6">
        <f t="shared" si="37"/>
        <v>4.5102523310123349E-3</v>
      </c>
      <c r="AF59" s="27">
        <f t="shared" si="38"/>
        <v>1.0846475224513409E-2</v>
      </c>
      <c r="AG59" s="26">
        <f t="shared" si="39"/>
        <v>4.4798439088969515E-2</v>
      </c>
      <c r="AH59" s="6">
        <f t="shared" si="40"/>
        <v>8.1683355930183013E-2</v>
      </c>
      <c r="AI59" s="6">
        <f t="shared" si="41"/>
        <v>2.766390562999517E-4</v>
      </c>
      <c r="AJ59" s="6">
        <f t="shared" si="42"/>
        <v>1.1002007639658469E-4</v>
      </c>
      <c r="AK59" s="6">
        <f t="shared" si="43"/>
        <v>8.1683355930183013E-2</v>
      </c>
      <c r="AL59" s="6">
        <f t="shared" si="44"/>
        <v>1.0762949180061923E-2</v>
      </c>
      <c r="AM59" s="6">
        <f t="shared" si="45"/>
        <v>1.0762949180061923E-2</v>
      </c>
      <c r="AN59" s="6">
        <f t="shared" si="46"/>
        <v>6.1852293337168601E-3</v>
      </c>
      <c r="AO59" s="6">
        <f t="shared" si="47"/>
        <v>4.3894883374294459E-3</v>
      </c>
      <c r="AP59" s="27">
        <f t="shared" si="48"/>
        <v>6.1852293337168601E-3</v>
      </c>
      <c r="AQ59" s="243">
        <f t="shared" si="49"/>
        <v>0.11</v>
      </c>
      <c r="AR59" s="6">
        <f t="shared" si="50"/>
        <v>0.13800000000000001</v>
      </c>
      <c r="AS59" s="6">
        <f t="shared" si="51"/>
        <v>0.124</v>
      </c>
      <c r="AT59" s="137">
        <f t="shared" si="52"/>
        <v>0.73</v>
      </c>
      <c r="AU59" s="137">
        <f t="shared" si="53"/>
        <v>0.92</v>
      </c>
      <c r="AV59" s="137">
        <f t="shared" si="54"/>
        <v>0.83</v>
      </c>
      <c r="AW59" s="138">
        <f t="shared" si="55"/>
        <v>4</v>
      </c>
      <c r="AX59" s="138">
        <f t="shared" si="56"/>
        <v>4</v>
      </c>
      <c r="AY59" s="244">
        <f t="shared" si="57"/>
        <v>4</v>
      </c>
    </row>
    <row r="60" spans="1:51" ht="13.15" customHeight="1">
      <c r="A60" s="66">
        <v>10310</v>
      </c>
      <c r="B60" s="66" t="s">
        <v>201</v>
      </c>
      <c r="C60" s="241" t="str">
        <f>Rollover!A60</f>
        <v>Ford</v>
      </c>
      <c r="D60" s="74" t="str">
        <f>Rollover!B60</f>
        <v>F-150 SuperCab PU/EC 4WD</v>
      </c>
      <c r="E60" s="136" t="s">
        <v>202</v>
      </c>
      <c r="F60" s="242">
        <f>Rollover!C60</f>
        <v>2019</v>
      </c>
      <c r="G60" s="11">
        <v>298.32900000000001</v>
      </c>
      <c r="H60" s="12">
        <v>0.32500000000000001</v>
      </c>
      <c r="I60" s="12">
        <v>1408.3710000000001</v>
      </c>
      <c r="J60" s="12">
        <v>408.55099999999999</v>
      </c>
      <c r="K60" s="12">
        <v>24.28</v>
      </c>
      <c r="L60" s="12">
        <v>46.655000000000001</v>
      </c>
      <c r="M60" s="12">
        <v>2467.0720000000001</v>
      </c>
      <c r="N60" s="13">
        <v>766.00900000000001</v>
      </c>
      <c r="O60" s="11">
        <v>490.86700000000002</v>
      </c>
      <c r="P60" s="12">
        <v>0.41</v>
      </c>
      <c r="Q60" s="12">
        <v>733.54899999999998</v>
      </c>
      <c r="R60" s="12">
        <v>488.92899999999997</v>
      </c>
      <c r="S60" s="12">
        <v>15.128</v>
      </c>
      <c r="T60" s="12">
        <v>48.576000000000001</v>
      </c>
      <c r="U60" s="12">
        <v>939.11699999999996</v>
      </c>
      <c r="V60" s="13">
        <v>486.62099999999998</v>
      </c>
      <c r="W60" s="243">
        <f t="shared" si="29"/>
        <v>8.8823302531117823E-3</v>
      </c>
      <c r="X60" s="6">
        <f t="shared" si="30"/>
        <v>6.9977175742497996E-2</v>
      </c>
      <c r="Y60" s="6">
        <f t="shared" si="31"/>
        <v>4.8561005941153806E-4</v>
      </c>
      <c r="Z60" s="6">
        <f t="shared" si="32"/>
        <v>4.5207996004463519E-5</v>
      </c>
      <c r="AA60" s="6">
        <f t="shared" si="33"/>
        <v>6.9977175742497996E-2</v>
      </c>
      <c r="AB60" s="6">
        <f t="shared" si="34"/>
        <v>2.3689183827489239E-2</v>
      </c>
      <c r="AC60" s="6">
        <f t="shared" si="35"/>
        <v>2.3689183827489239E-2</v>
      </c>
      <c r="AD60" s="6">
        <f t="shared" si="36"/>
        <v>1.0846475224513409E-2</v>
      </c>
      <c r="AE60" s="6">
        <f t="shared" si="37"/>
        <v>4.5102523310123349E-3</v>
      </c>
      <c r="AF60" s="27">
        <f t="shared" si="38"/>
        <v>1.0846475224513409E-2</v>
      </c>
      <c r="AG60" s="26">
        <f t="shared" si="39"/>
        <v>4.4798439088969515E-2</v>
      </c>
      <c r="AH60" s="6">
        <f t="shared" si="40"/>
        <v>8.1683355930183013E-2</v>
      </c>
      <c r="AI60" s="6">
        <f t="shared" si="41"/>
        <v>2.766390562999517E-4</v>
      </c>
      <c r="AJ60" s="6">
        <f t="shared" si="42"/>
        <v>1.1002007639658469E-4</v>
      </c>
      <c r="AK60" s="6">
        <f t="shared" si="43"/>
        <v>8.1683355930183013E-2</v>
      </c>
      <c r="AL60" s="6">
        <f t="shared" si="44"/>
        <v>1.0762949180061923E-2</v>
      </c>
      <c r="AM60" s="6">
        <f t="shared" si="45"/>
        <v>1.0762949180061923E-2</v>
      </c>
      <c r="AN60" s="6">
        <f t="shared" si="46"/>
        <v>6.1852293337168601E-3</v>
      </c>
      <c r="AO60" s="6">
        <f t="shared" si="47"/>
        <v>4.3894883374294459E-3</v>
      </c>
      <c r="AP60" s="27">
        <f t="shared" si="48"/>
        <v>6.1852293337168601E-3</v>
      </c>
      <c r="AQ60" s="243">
        <f t="shared" si="49"/>
        <v>0.11</v>
      </c>
      <c r="AR60" s="6">
        <f t="shared" si="50"/>
        <v>0.13800000000000001</v>
      </c>
      <c r="AS60" s="6">
        <f t="shared" si="51"/>
        <v>0.124</v>
      </c>
      <c r="AT60" s="137">
        <f t="shared" si="52"/>
        <v>0.73</v>
      </c>
      <c r="AU60" s="137">
        <f t="shared" si="53"/>
        <v>0.92</v>
      </c>
      <c r="AV60" s="137">
        <f t="shared" si="54"/>
        <v>0.83</v>
      </c>
      <c r="AW60" s="138">
        <f t="shared" si="55"/>
        <v>4</v>
      </c>
      <c r="AX60" s="138">
        <f t="shared" si="56"/>
        <v>4</v>
      </c>
      <c r="AY60" s="244">
        <f t="shared" si="57"/>
        <v>4</v>
      </c>
    </row>
    <row r="61" spans="1:51" ht="13.15" customHeight="1">
      <c r="A61" s="66">
        <v>10310</v>
      </c>
      <c r="B61" s="66" t="s">
        <v>201</v>
      </c>
      <c r="C61" s="249" t="str">
        <f>Rollover!A61</f>
        <v>Ford</v>
      </c>
      <c r="D61" s="248" t="str">
        <f>Rollover!B61</f>
        <v>F-150 Regular Cab PU/RC 2WD</v>
      </c>
      <c r="E61" s="136" t="s">
        <v>202</v>
      </c>
      <c r="F61" s="242">
        <f>Rollover!C61</f>
        <v>2019</v>
      </c>
      <c r="G61" s="11">
        <v>298.32900000000001</v>
      </c>
      <c r="H61" s="12">
        <v>0.32500000000000001</v>
      </c>
      <c r="I61" s="12">
        <v>1408.3710000000001</v>
      </c>
      <c r="J61" s="12">
        <v>408.55099999999999</v>
      </c>
      <c r="K61" s="12">
        <v>24.28</v>
      </c>
      <c r="L61" s="12">
        <v>46.655000000000001</v>
      </c>
      <c r="M61" s="12">
        <v>2467.0720000000001</v>
      </c>
      <c r="N61" s="13">
        <v>766.00900000000001</v>
      </c>
      <c r="O61" s="11">
        <v>490.86700000000002</v>
      </c>
      <c r="P61" s="12">
        <v>0.41</v>
      </c>
      <c r="Q61" s="12">
        <v>733.54899999999998</v>
      </c>
      <c r="R61" s="12">
        <v>488.92899999999997</v>
      </c>
      <c r="S61" s="12">
        <v>15.128</v>
      </c>
      <c r="T61" s="12">
        <v>48.576000000000001</v>
      </c>
      <c r="U61" s="12">
        <v>939.11699999999996</v>
      </c>
      <c r="V61" s="13">
        <v>486.62099999999998</v>
      </c>
      <c r="W61" s="243">
        <f t="shared" si="29"/>
        <v>8.8823302531117823E-3</v>
      </c>
      <c r="X61" s="6">
        <f t="shared" si="30"/>
        <v>6.9977175742497996E-2</v>
      </c>
      <c r="Y61" s="6">
        <f t="shared" si="31"/>
        <v>4.8561005941153806E-4</v>
      </c>
      <c r="Z61" s="6">
        <f t="shared" si="32"/>
        <v>4.5207996004463519E-5</v>
      </c>
      <c r="AA61" s="6">
        <f t="shared" si="33"/>
        <v>6.9977175742497996E-2</v>
      </c>
      <c r="AB61" s="6">
        <f t="shared" si="34"/>
        <v>2.3689183827489239E-2</v>
      </c>
      <c r="AC61" s="6">
        <f t="shared" si="35"/>
        <v>2.3689183827489239E-2</v>
      </c>
      <c r="AD61" s="6">
        <f t="shared" si="36"/>
        <v>1.0846475224513409E-2</v>
      </c>
      <c r="AE61" s="6">
        <f t="shared" si="37"/>
        <v>4.5102523310123349E-3</v>
      </c>
      <c r="AF61" s="27">
        <f t="shared" si="38"/>
        <v>1.0846475224513409E-2</v>
      </c>
      <c r="AG61" s="26">
        <f t="shared" si="39"/>
        <v>4.4798439088969515E-2</v>
      </c>
      <c r="AH61" s="6">
        <f t="shared" si="40"/>
        <v>8.1683355930183013E-2</v>
      </c>
      <c r="AI61" s="6">
        <f t="shared" si="41"/>
        <v>2.766390562999517E-4</v>
      </c>
      <c r="AJ61" s="6">
        <f t="shared" si="42"/>
        <v>1.1002007639658469E-4</v>
      </c>
      <c r="AK61" s="6">
        <f t="shared" si="43"/>
        <v>8.1683355930183013E-2</v>
      </c>
      <c r="AL61" s="6">
        <f t="shared" si="44"/>
        <v>1.0762949180061923E-2</v>
      </c>
      <c r="AM61" s="6">
        <f t="shared" si="45"/>
        <v>1.0762949180061923E-2</v>
      </c>
      <c r="AN61" s="6">
        <f t="shared" si="46"/>
        <v>6.1852293337168601E-3</v>
      </c>
      <c r="AO61" s="6">
        <f t="shared" si="47"/>
        <v>4.3894883374294459E-3</v>
      </c>
      <c r="AP61" s="27">
        <f t="shared" si="48"/>
        <v>6.1852293337168601E-3</v>
      </c>
      <c r="AQ61" s="243">
        <f t="shared" si="49"/>
        <v>0.11</v>
      </c>
      <c r="AR61" s="6">
        <f t="shared" si="50"/>
        <v>0.13800000000000001</v>
      </c>
      <c r="AS61" s="6">
        <f t="shared" si="51"/>
        <v>0.124</v>
      </c>
      <c r="AT61" s="137">
        <f t="shared" si="52"/>
        <v>0.73</v>
      </c>
      <c r="AU61" s="137">
        <f t="shared" si="53"/>
        <v>0.92</v>
      </c>
      <c r="AV61" s="137">
        <f t="shared" si="54"/>
        <v>0.83</v>
      </c>
      <c r="AW61" s="138">
        <f t="shared" si="55"/>
        <v>4</v>
      </c>
      <c r="AX61" s="138">
        <f t="shared" si="56"/>
        <v>4</v>
      </c>
      <c r="AY61" s="244">
        <f t="shared" si="57"/>
        <v>4</v>
      </c>
    </row>
    <row r="62" spans="1:51" ht="13.15" customHeight="1">
      <c r="A62" s="66">
        <v>10310</v>
      </c>
      <c r="B62" s="66" t="s">
        <v>201</v>
      </c>
      <c r="C62" s="249" t="str">
        <f>Rollover!A62</f>
        <v>Ford</v>
      </c>
      <c r="D62" s="248" t="str">
        <f>Rollover!B62</f>
        <v>F-150 Regular Cab PU/RC 4WD</v>
      </c>
      <c r="E62" s="136" t="s">
        <v>202</v>
      </c>
      <c r="F62" s="242">
        <f>Rollover!C62</f>
        <v>2019</v>
      </c>
      <c r="G62" s="26">
        <v>298.32900000000001</v>
      </c>
      <c r="H62" s="6">
        <v>0.32500000000000001</v>
      </c>
      <c r="I62" s="6">
        <v>1408.3710000000001</v>
      </c>
      <c r="J62" s="6">
        <v>408.55099999999999</v>
      </c>
      <c r="K62" s="6">
        <v>24.28</v>
      </c>
      <c r="L62" s="6">
        <v>46.655000000000001</v>
      </c>
      <c r="M62" s="6">
        <v>2467.0720000000001</v>
      </c>
      <c r="N62" s="27">
        <v>766.00900000000001</v>
      </c>
      <c r="O62" s="26">
        <v>490.86700000000002</v>
      </c>
      <c r="P62" s="6">
        <v>0.41</v>
      </c>
      <c r="Q62" s="6">
        <v>733.54899999999998</v>
      </c>
      <c r="R62" s="6">
        <v>488.92899999999997</v>
      </c>
      <c r="S62" s="6">
        <v>15.128</v>
      </c>
      <c r="T62" s="6">
        <v>48.576000000000001</v>
      </c>
      <c r="U62" s="6">
        <v>939.11699999999996</v>
      </c>
      <c r="V62" s="27">
        <v>486.62099999999998</v>
      </c>
      <c r="W62" s="243">
        <f t="shared" si="29"/>
        <v>8.8823302531117823E-3</v>
      </c>
      <c r="X62" s="6">
        <f t="shared" si="30"/>
        <v>6.9977175742497996E-2</v>
      </c>
      <c r="Y62" s="6">
        <f t="shared" si="31"/>
        <v>4.8561005941153806E-4</v>
      </c>
      <c r="Z62" s="6">
        <f t="shared" si="32"/>
        <v>4.5207996004463519E-5</v>
      </c>
      <c r="AA62" s="6">
        <f t="shared" si="33"/>
        <v>6.9977175742497996E-2</v>
      </c>
      <c r="AB62" s="6">
        <f t="shared" si="34"/>
        <v>2.3689183827489239E-2</v>
      </c>
      <c r="AC62" s="6">
        <f t="shared" si="35"/>
        <v>2.3689183827489239E-2</v>
      </c>
      <c r="AD62" s="6">
        <f t="shared" si="36"/>
        <v>1.0846475224513409E-2</v>
      </c>
      <c r="AE62" s="6">
        <f t="shared" si="37"/>
        <v>4.5102523310123349E-3</v>
      </c>
      <c r="AF62" s="27">
        <f t="shared" si="38"/>
        <v>1.0846475224513409E-2</v>
      </c>
      <c r="AG62" s="26">
        <f t="shared" si="39"/>
        <v>4.4798439088969515E-2</v>
      </c>
      <c r="AH62" s="6">
        <f t="shared" si="40"/>
        <v>8.1683355930183013E-2</v>
      </c>
      <c r="AI62" s="6">
        <f t="shared" si="41"/>
        <v>2.766390562999517E-4</v>
      </c>
      <c r="AJ62" s="6">
        <f t="shared" si="42"/>
        <v>1.1002007639658469E-4</v>
      </c>
      <c r="AK62" s="6">
        <f t="shared" si="43"/>
        <v>8.1683355930183013E-2</v>
      </c>
      <c r="AL62" s="6">
        <f t="shared" si="44"/>
        <v>1.0762949180061923E-2</v>
      </c>
      <c r="AM62" s="6">
        <f t="shared" si="45"/>
        <v>1.0762949180061923E-2</v>
      </c>
      <c r="AN62" s="6">
        <f t="shared" si="46"/>
        <v>6.1852293337168601E-3</v>
      </c>
      <c r="AO62" s="6">
        <f t="shared" si="47"/>
        <v>4.3894883374294459E-3</v>
      </c>
      <c r="AP62" s="27">
        <f t="shared" si="48"/>
        <v>6.1852293337168601E-3</v>
      </c>
      <c r="AQ62" s="243">
        <f t="shared" si="49"/>
        <v>0.11</v>
      </c>
      <c r="AR62" s="6">
        <f t="shared" si="50"/>
        <v>0.13800000000000001</v>
      </c>
      <c r="AS62" s="6">
        <f t="shared" si="51"/>
        <v>0.124</v>
      </c>
      <c r="AT62" s="137">
        <f t="shared" si="52"/>
        <v>0.73</v>
      </c>
      <c r="AU62" s="137">
        <f t="shared" si="53"/>
        <v>0.92</v>
      </c>
      <c r="AV62" s="137">
        <f t="shared" si="54"/>
        <v>0.83</v>
      </c>
      <c r="AW62" s="138">
        <f t="shared" si="55"/>
        <v>4</v>
      </c>
      <c r="AX62" s="138">
        <f t="shared" si="56"/>
        <v>4</v>
      </c>
      <c r="AY62" s="244">
        <f t="shared" si="57"/>
        <v>4</v>
      </c>
    </row>
    <row r="63" spans="1:51" ht="13.15" customHeight="1">
      <c r="A63" s="151">
        <v>10797</v>
      </c>
      <c r="B63" s="66" t="s">
        <v>386</v>
      </c>
      <c r="C63" s="241" t="str">
        <f>Rollover!A63</f>
        <v>Ford</v>
      </c>
      <c r="D63" s="74" t="str">
        <f>Rollover!B63</f>
        <v>F-250 SuperCab PU/EC 2WD</v>
      </c>
      <c r="E63" s="136" t="s">
        <v>88</v>
      </c>
      <c r="F63" s="242">
        <f>Rollover!C63</f>
        <v>2019</v>
      </c>
      <c r="G63" s="11">
        <v>179.012</v>
      </c>
      <c r="H63" s="12">
        <v>0.28899999999999998</v>
      </c>
      <c r="I63" s="12">
        <v>608.62300000000005</v>
      </c>
      <c r="J63" s="12">
        <v>97.706999999999994</v>
      </c>
      <c r="K63" s="12">
        <v>22.055</v>
      </c>
      <c r="L63" s="12">
        <v>37.112000000000002</v>
      </c>
      <c r="M63" s="12">
        <v>109.068</v>
      </c>
      <c r="N63" s="13">
        <v>452.31900000000002</v>
      </c>
      <c r="O63" s="11">
        <v>327.18299999999999</v>
      </c>
      <c r="P63" s="12">
        <v>0.34599999999999997</v>
      </c>
      <c r="Q63" s="12">
        <v>620.851</v>
      </c>
      <c r="R63" s="12">
        <v>590.00699999999995</v>
      </c>
      <c r="S63" s="12">
        <v>12.250999999999999</v>
      </c>
      <c r="T63" s="12">
        <v>40.622999999999998</v>
      </c>
      <c r="U63" s="12">
        <v>2776.3409999999999</v>
      </c>
      <c r="V63" s="13">
        <v>1811.123</v>
      </c>
      <c r="W63" s="243">
        <f t="shared" si="29"/>
        <v>1.1040992821344175E-3</v>
      </c>
      <c r="X63" s="6">
        <f t="shared" si="30"/>
        <v>6.5502735165145057E-2</v>
      </c>
      <c r="Y63" s="6">
        <f t="shared" si="31"/>
        <v>7.2705531971611689E-5</v>
      </c>
      <c r="Z63" s="6">
        <f t="shared" si="32"/>
        <v>2.1607556147810406E-5</v>
      </c>
      <c r="AA63" s="6">
        <f t="shared" si="33"/>
        <v>6.5502735165145057E-2</v>
      </c>
      <c r="AB63" s="6">
        <f t="shared" si="34"/>
        <v>1.7727131232446153E-2</v>
      </c>
      <c r="AC63" s="6">
        <f t="shared" si="35"/>
        <v>1.7727131232446153E-2</v>
      </c>
      <c r="AD63" s="6">
        <f t="shared" si="36"/>
        <v>3.2101309071416806E-3</v>
      </c>
      <c r="AE63" s="6">
        <f t="shared" si="37"/>
        <v>3.8344973743362591E-3</v>
      </c>
      <c r="AF63" s="27">
        <f t="shared" si="38"/>
        <v>3.8344973743362591E-3</v>
      </c>
      <c r="AG63" s="26">
        <f t="shared" si="39"/>
        <v>1.2360867309917241E-2</v>
      </c>
      <c r="AH63" s="6">
        <f t="shared" si="40"/>
        <v>7.2716218495709778E-2</v>
      </c>
      <c r="AI63" s="6">
        <f t="shared" si="41"/>
        <v>1.8089882783891504E-4</v>
      </c>
      <c r="AJ63" s="6">
        <f t="shared" si="42"/>
        <v>1.6104372166808535E-4</v>
      </c>
      <c r="AK63" s="6">
        <f t="shared" si="43"/>
        <v>7.2716218495709778E-2</v>
      </c>
      <c r="AL63" s="6">
        <f t="shared" si="44"/>
        <v>6.1854937574773996E-3</v>
      </c>
      <c r="AM63" s="6">
        <f t="shared" si="45"/>
        <v>6.1854937574773996E-3</v>
      </c>
      <c r="AN63" s="6">
        <f t="shared" si="46"/>
        <v>2.4611890041461349E-2</v>
      </c>
      <c r="AO63" s="6">
        <f t="shared" si="47"/>
        <v>1.1949960316986899E-2</v>
      </c>
      <c r="AP63" s="27">
        <f t="shared" si="48"/>
        <v>2.4611890041461349E-2</v>
      </c>
      <c r="AQ63" s="243">
        <f t="shared" si="49"/>
        <v>8.6999999999999994E-2</v>
      </c>
      <c r="AR63" s="6">
        <f t="shared" si="50"/>
        <v>0.112</v>
      </c>
      <c r="AS63" s="6">
        <f t="shared" si="51"/>
        <v>0.1</v>
      </c>
      <c r="AT63" s="137">
        <f t="shared" si="52"/>
        <v>0.57999999999999996</v>
      </c>
      <c r="AU63" s="137">
        <f t="shared" si="53"/>
        <v>0.75</v>
      </c>
      <c r="AV63" s="137">
        <f t="shared" si="54"/>
        <v>0.67</v>
      </c>
      <c r="AW63" s="138">
        <f t="shared" si="55"/>
        <v>5</v>
      </c>
      <c r="AX63" s="138">
        <f t="shared" si="56"/>
        <v>4</v>
      </c>
      <c r="AY63" s="244">
        <f t="shared" si="57"/>
        <v>4</v>
      </c>
    </row>
    <row r="64" spans="1:51" ht="13.15" customHeight="1">
      <c r="A64" s="151">
        <v>10797</v>
      </c>
      <c r="B64" s="66" t="s">
        <v>386</v>
      </c>
      <c r="C64" s="241" t="str">
        <f>Rollover!A64</f>
        <v>Ford</v>
      </c>
      <c r="D64" s="74" t="str">
        <f>Rollover!B64</f>
        <v>F-250 SuperCab PU/EC 4WD</v>
      </c>
      <c r="E64" s="136" t="s">
        <v>88</v>
      </c>
      <c r="F64" s="242">
        <f>Rollover!C64</f>
        <v>2019</v>
      </c>
      <c r="G64" s="11">
        <v>179.012</v>
      </c>
      <c r="H64" s="12">
        <v>0.28899999999999998</v>
      </c>
      <c r="I64" s="12">
        <v>608.62300000000005</v>
      </c>
      <c r="J64" s="12">
        <v>97.706999999999994</v>
      </c>
      <c r="K64" s="12">
        <v>22.055</v>
      </c>
      <c r="L64" s="12">
        <v>37.112000000000002</v>
      </c>
      <c r="M64" s="12">
        <v>109.068</v>
      </c>
      <c r="N64" s="13">
        <v>452.31900000000002</v>
      </c>
      <c r="O64" s="11">
        <v>327.18299999999999</v>
      </c>
      <c r="P64" s="12">
        <v>0.34599999999999997</v>
      </c>
      <c r="Q64" s="12">
        <v>620.851</v>
      </c>
      <c r="R64" s="12">
        <v>590.00699999999995</v>
      </c>
      <c r="S64" s="12">
        <v>12.250999999999999</v>
      </c>
      <c r="T64" s="12">
        <v>40.622999999999998</v>
      </c>
      <c r="U64" s="12">
        <v>2776.3409999999999</v>
      </c>
      <c r="V64" s="13">
        <v>1811.123</v>
      </c>
      <c r="W64" s="243">
        <f t="shared" si="29"/>
        <v>1.1040992821344175E-3</v>
      </c>
      <c r="X64" s="6">
        <f t="shared" si="30"/>
        <v>6.5502735165145057E-2</v>
      </c>
      <c r="Y64" s="6">
        <f t="shared" si="31"/>
        <v>7.2705531971611689E-5</v>
      </c>
      <c r="Z64" s="6">
        <f t="shared" si="32"/>
        <v>2.1607556147810406E-5</v>
      </c>
      <c r="AA64" s="6">
        <f t="shared" si="33"/>
        <v>6.5502735165145057E-2</v>
      </c>
      <c r="AB64" s="6">
        <f t="shared" si="34"/>
        <v>1.7727131232446153E-2</v>
      </c>
      <c r="AC64" s="6">
        <f t="shared" si="35"/>
        <v>1.7727131232446153E-2</v>
      </c>
      <c r="AD64" s="6">
        <f t="shared" si="36"/>
        <v>3.2101309071416806E-3</v>
      </c>
      <c r="AE64" s="6">
        <f t="shared" si="37"/>
        <v>3.8344973743362591E-3</v>
      </c>
      <c r="AF64" s="27">
        <f t="shared" si="38"/>
        <v>3.8344973743362591E-3</v>
      </c>
      <c r="AG64" s="26">
        <f t="shared" si="39"/>
        <v>1.2360867309917241E-2</v>
      </c>
      <c r="AH64" s="6">
        <f t="shared" si="40"/>
        <v>7.2716218495709778E-2</v>
      </c>
      <c r="AI64" s="6">
        <f t="shared" si="41"/>
        <v>1.8089882783891504E-4</v>
      </c>
      <c r="AJ64" s="6">
        <f t="shared" si="42"/>
        <v>1.6104372166808535E-4</v>
      </c>
      <c r="AK64" s="6">
        <f t="shared" si="43"/>
        <v>7.2716218495709778E-2</v>
      </c>
      <c r="AL64" s="6">
        <f t="shared" si="44"/>
        <v>6.1854937574773996E-3</v>
      </c>
      <c r="AM64" s="6">
        <f t="shared" si="45"/>
        <v>6.1854937574773996E-3</v>
      </c>
      <c r="AN64" s="6">
        <f t="shared" si="46"/>
        <v>2.4611890041461349E-2</v>
      </c>
      <c r="AO64" s="6">
        <f t="shared" si="47"/>
        <v>1.1949960316986899E-2</v>
      </c>
      <c r="AP64" s="27">
        <f t="shared" si="48"/>
        <v>2.4611890041461349E-2</v>
      </c>
      <c r="AQ64" s="243">
        <f t="shared" si="49"/>
        <v>8.6999999999999994E-2</v>
      </c>
      <c r="AR64" s="6">
        <f t="shared" si="50"/>
        <v>0.112</v>
      </c>
      <c r="AS64" s="6">
        <f t="shared" si="51"/>
        <v>0.1</v>
      </c>
      <c r="AT64" s="137">
        <f t="shared" si="52"/>
        <v>0.57999999999999996</v>
      </c>
      <c r="AU64" s="137">
        <f t="shared" si="53"/>
        <v>0.75</v>
      </c>
      <c r="AV64" s="137">
        <f t="shared" si="54"/>
        <v>0.67</v>
      </c>
      <c r="AW64" s="138">
        <f t="shared" si="55"/>
        <v>5</v>
      </c>
      <c r="AX64" s="138">
        <f t="shared" si="56"/>
        <v>4</v>
      </c>
      <c r="AY64" s="244">
        <f t="shared" si="57"/>
        <v>4</v>
      </c>
    </row>
    <row r="65" spans="1:51" ht="13.15" customHeight="1">
      <c r="A65" s="151">
        <v>10797</v>
      </c>
      <c r="B65" s="66" t="s">
        <v>386</v>
      </c>
      <c r="C65" s="249" t="str">
        <f>Rollover!A65</f>
        <v>Ford</v>
      </c>
      <c r="D65" s="248" t="str">
        <f>Rollover!B65</f>
        <v>F-250 Regular Cab PU/RC 2WD</v>
      </c>
      <c r="E65" s="136" t="s">
        <v>88</v>
      </c>
      <c r="F65" s="242">
        <f>Rollover!C65</f>
        <v>2019</v>
      </c>
      <c r="G65" s="26">
        <v>179.012</v>
      </c>
      <c r="H65" s="6">
        <v>0.28899999999999998</v>
      </c>
      <c r="I65" s="6">
        <v>608.62300000000005</v>
      </c>
      <c r="J65" s="6">
        <v>97.706999999999994</v>
      </c>
      <c r="K65" s="6">
        <v>22.055</v>
      </c>
      <c r="L65" s="6">
        <v>37.112000000000002</v>
      </c>
      <c r="M65" s="6">
        <v>109.068</v>
      </c>
      <c r="N65" s="27">
        <v>452.31900000000002</v>
      </c>
      <c r="O65" s="26">
        <v>327.18299999999999</v>
      </c>
      <c r="P65" s="6">
        <v>0.34599999999999997</v>
      </c>
      <c r="Q65" s="6">
        <v>620.851</v>
      </c>
      <c r="R65" s="6">
        <v>590.00699999999995</v>
      </c>
      <c r="S65" s="6">
        <v>12.250999999999999</v>
      </c>
      <c r="T65" s="6">
        <v>40.622999999999998</v>
      </c>
      <c r="U65" s="6">
        <v>2776.3409999999999</v>
      </c>
      <c r="V65" s="27">
        <v>1811.123</v>
      </c>
      <c r="W65" s="243">
        <f t="shared" si="29"/>
        <v>1.1040992821344175E-3</v>
      </c>
      <c r="X65" s="6">
        <f t="shared" si="30"/>
        <v>6.5502735165145057E-2</v>
      </c>
      <c r="Y65" s="6">
        <f t="shared" si="31"/>
        <v>7.2705531971611689E-5</v>
      </c>
      <c r="Z65" s="6">
        <f t="shared" si="32"/>
        <v>2.1607556147810406E-5</v>
      </c>
      <c r="AA65" s="6">
        <f t="shared" si="33"/>
        <v>6.5502735165145057E-2</v>
      </c>
      <c r="AB65" s="6">
        <f t="shared" si="34"/>
        <v>1.7727131232446153E-2</v>
      </c>
      <c r="AC65" s="6">
        <f t="shared" si="35"/>
        <v>1.7727131232446153E-2</v>
      </c>
      <c r="AD65" s="6">
        <f t="shared" si="36"/>
        <v>3.2101309071416806E-3</v>
      </c>
      <c r="AE65" s="6">
        <f t="shared" si="37"/>
        <v>3.8344973743362591E-3</v>
      </c>
      <c r="AF65" s="27">
        <f t="shared" si="38"/>
        <v>3.8344973743362591E-3</v>
      </c>
      <c r="AG65" s="26">
        <f t="shared" si="39"/>
        <v>1.2360867309917241E-2</v>
      </c>
      <c r="AH65" s="6">
        <f t="shared" si="40"/>
        <v>7.2716218495709778E-2</v>
      </c>
      <c r="AI65" s="6">
        <f t="shared" si="41"/>
        <v>1.8089882783891504E-4</v>
      </c>
      <c r="AJ65" s="6">
        <f t="shared" si="42"/>
        <v>1.6104372166808535E-4</v>
      </c>
      <c r="AK65" s="6">
        <f t="shared" si="43"/>
        <v>7.2716218495709778E-2</v>
      </c>
      <c r="AL65" s="6">
        <f t="shared" si="44"/>
        <v>6.1854937574773996E-3</v>
      </c>
      <c r="AM65" s="6">
        <f t="shared" si="45"/>
        <v>6.1854937574773996E-3</v>
      </c>
      <c r="AN65" s="6">
        <f t="shared" si="46"/>
        <v>2.4611890041461349E-2</v>
      </c>
      <c r="AO65" s="6">
        <f t="shared" si="47"/>
        <v>1.1949960316986899E-2</v>
      </c>
      <c r="AP65" s="27">
        <f t="shared" si="48"/>
        <v>2.4611890041461349E-2</v>
      </c>
      <c r="AQ65" s="243">
        <f t="shared" si="49"/>
        <v>8.6999999999999994E-2</v>
      </c>
      <c r="AR65" s="6">
        <f t="shared" si="50"/>
        <v>0.112</v>
      </c>
      <c r="AS65" s="6">
        <f t="shared" si="51"/>
        <v>0.1</v>
      </c>
      <c r="AT65" s="137">
        <f t="shared" si="52"/>
        <v>0.57999999999999996</v>
      </c>
      <c r="AU65" s="137">
        <f t="shared" si="53"/>
        <v>0.75</v>
      </c>
      <c r="AV65" s="137">
        <f t="shared" si="54"/>
        <v>0.67</v>
      </c>
      <c r="AW65" s="138">
        <f t="shared" si="55"/>
        <v>5</v>
      </c>
      <c r="AX65" s="138">
        <f t="shared" si="56"/>
        <v>4</v>
      </c>
      <c r="AY65" s="244">
        <f t="shared" si="57"/>
        <v>4</v>
      </c>
    </row>
    <row r="66" spans="1:51" ht="13.15" customHeight="1">
      <c r="A66" s="151">
        <v>10797</v>
      </c>
      <c r="B66" s="66" t="s">
        <v>386</v>
      </c>
      <c r="C66" s="249" t="str">
        <f>Rollover!A66</f>
        <v>Ford</v>
      </c>
      <c r="D66" s="248" t="str">
        <f>Rollover!B66</f>
        <v>F-250 Regular Cab PU/RC 4WD</v>
      </c>
      <c r="E66" s="136" t="s">
        <v>88</v>
      </c>
      <c r="F66" s="242">
        <f>Rollover!C66</f>
        <v>2019</v>
      </c>
      <c r="G66" s="19">
        <v>179.012</v>
      </c>
      <c r="H66" s="20">
        <v>0.28899999999999998</v>
      </c>
      <c r="I66" s="20">
        <v>608.62300000000005</v>
      </c>
      <c r="J66" s="20">
        <v>97.706999999999994</v>
      </c>
      <c r="K66" s="20">
        <v>22.055</v>
      </c>
      <c r="L66" s="20">
        <v>37.112000000000002</v>
      </c>
      <c r="M66" s="20">
        <v>109.068</v>
      </c>
      <c r="N66" s="21">
        <v>452.31900000000002</v>
      </c>
      <c r="O66" s="19">
        <v>327.18299999999999</v>
      </c>
      <c r="P66" s="20">
        <v>0.34599999999999997</v>
      </c>
      <c r="Q66" s="20">
        <v>620.851</v>
      </c>
      <c r="R66" s="20">
        <v>590.00699999999995</v>
      </c>
      <c r="S66" s="20">
        <v>12.250999999999999</v>
      </c>
      <c r="T66" s="20">
        <v>40.622999999999998</v>
      </c>
      <c r="U66" s="20">
        <v>2776.3409999999999</v>
      </c>
      <c r="V66" s="21">
        <v>1811.123</v>
      </c>
      <c r="W66" s="243">
        <f t="shared" si="29"/>
        <v>1.1040992821344175E-3</v>
      </c>
      <c r="X66" s="6">
        <f t="shared" si="30"/>
        <v>6.5502735165145057E-2</v>
      </c>
      <c r="Y66" s="6">
        <f t="shared" si="31"/>
        <v>7.2705531971611689E-5</v>
      </c>
      <c r="Z66" s="6">
        <f t="shared" si="32"/>
        <v>2.1607556147810406E-5</v>
      </c>
      <c r="AA66" s="6">
        <f t="shared" si="33"/>
        <v>6.5502735165145057E-2</v>
      </c>
      <c r="AB66" s="6">
        <f t="shared" si="34"/>
        <v>1.7727131232446153E-2</v>
      </c>
      <c r="AC66" s="6">
        <f t="shared" si="35"/>
        <v>1.7727131232446153E-2</v>
      </c>
      <c r="AD66" s="6">
        <f t="shared" si="36"/>
        <v>3.2101309071416806E-3</v>
      </c>
      <c r="AE66" s="6">
        <f t="shared" si="37"/>
        <v>3.8344973743362591E-3</v>
      </c>
      <c r="AF66" s="27">
        <f t="shared" si="38"/>
        <v>3.8344973743362591E-3</v>
      </c>
      <c r="AG66" s="26">
        <f t="shared" si="39"/>
        <v>1.2360867309917241E-2</v>
      </c>
      <c r="AH66" s="6">
        <f t="shared" si="40"/>
        <v>7.2716218495709778E-2</v>
      </c>
      <c r="AI66" s="6">
        <f t="shared" si="41"/>
        <v>1.8089882783891504E-4</v>
      </c>
      <c r="AJ66" s="6">
        <f t="shared" si="42"/>
        <v>1.6104372166808535E-4</v>
      </c>
      <c r="AK66" s="6">
        <f t="shared" si="43"/>
        <v>7.2716218495709778E-2</v>
      </c>
      <c r="AL66" s="6">
        <f t="shared" si="44"/>
        <v>6.1854937574773996E-3</v>
      </c>
      <c r="AM66" s="6">
        <f t="shared" si="45"/>
        <v>6.1854937574773996E-3</v>
      </c>
      <c r="AN66" s="6">
        <f t="shared" si="46"/>
        <v>2.4611890041461349E-2</v>
      </c>
      <c r="AO66" s="6">
        <f t="shared" si="47"/>
        <v>1.1949960316986899E-2</v>
      </c>
      <c r="AP66" s="27">
        <f t="shared" si="48"/>
        <v>2.4611890041461349E-2</v>
      </c>
      <c r="AQ66" s="243">
        <f t="shared" si="49"/>
        <v>8.6999999999999994E-2</v>
      </c>
      <c r="AR66" s="6">
        <f t="shared" si="50"/>
        <v>0.112</v>
      </c>
      <c r="AS66" s="6">
        <f t="shared" si="51"/>
        <v>0.1</v>
      </c>
      <c r="AT66" s="137">
        <f t="shared" si="52"/>
        <v>0.57999999999999996</v>
      </c>
      <c r="AU66" s="137">
        <f t="shared" si="53"/>
        <v>0.75</v>
      </c>
      <c r="AV66" s="137">
        <f t="shared" si="54"/>
        <v>0.67</v>
      </c>
      <c r="AW66" s="138">
        <f t="shared" si="55"/>
        <v>5</v>
      </c>
      <c r="AX66" s="138">
        <f t="shared" si="56"/>
        <v>4</v>
      </c>
      <c r="AY66" s="244">
        <f t="shared" si="57"/>
        <v>4</v>
      </c>
    </row>
    <row r="67" spans="1:51" ht="13.15" customHeight="1">
      <c r="A67" s="151">
        <v>10714</v>
      </c>
      <c r="B67" s="67" t="s">
        <v>340</v>
      </c>
      <c r="C67" s="241" t="str">
        <f>Rollover!A67</f>
        <v>Ford</v>
      </c>
      <c r="D67" s="74" t="str">
        <f>Rollover!B67</f>
        <v>F-250 Crew Cab PU/CC 2WD</v>
      </c>
      <c r="E67" s="136" t="s">
        <v>207</v>
      </c>
      <c r="F67" s="242">
        <f>Rollover!C67</f>
        <v>2019</v>
      </c>
      <c r="G67" s="11">
        <v>143.40199999999999</v>
      </c>
      <c r="H67" s="12">
        <v>0.21199999999999999</v>
      </c>
      <c r="I67" s="12">
        <v>834.52200000000005</v>
      </c>
      <c r="J67" s="12">
        <v>347.93700000000001</v>
      </c>
      <c r="K67" s="12">
        <v>21.806000000000001</v>
      </c>
      <c r="L67" s="12">
        <v>38.164000000000001</v>
      </c>
      <c r="M67" s="12">
        <v>935.54600000000005</v>
      </c>
      <c r="N67" s="13">
        <v>1210.1310000000001</v>
      </c>
      <c r="O67" s="11">
        <v>206.518</v>
      </c>
      <c r="P67" s="12">
        <v>0.32400000000000001</v>
      </c>
      <c r="Q67" s="12">
        <v>773.42700000000002</v>
      </c>
      <c r="R67" s="12">
        <v>510.74799999999999</v>
      </c>
      <c r="S67" s="12">
        <v>12.228999999999999</v>
      </c>
      <c r="T67" s="12">
        <v>38.177999999999997</v>
      </c>
      <c r="U67" s="12">
        <v>1918.0119999999999</v>
      </c>
      <c r="V67" s="13">
        <v>1657.386</v>
      </c>
      <c r="W67" s="243">
        <f t="shared" si="29"/>
        <v>3.8909266301100337E-4</v>
      </c>
      <c r="X67" s="6">
        <f t="shared" si="30"/>
        <v>5.6812195876848763E-2</v>
      </c>
      <c r="Y67" s="6">
        <f t="shared" si="31"/>
        <v>1.2432212483237751E-4</v>
      </c>
      <c r="Z67" s="6">
        <f t="shared" si="32"/>
        <v>3.9146921476219996E-5</v>
      </c>
      <c r="AA67" s="6">
        <f t="shared" si="33"/>
        <v>5.6812195876848763E-2</v>
      </c>
      <c r="AB67" s="6">
        <f t="shared" si="34"/>
        <v>1.7142848911192568E-2</v>
      </c>
      <c r="AC67" s="6">
        <f t="shared" si="35"/>
        <v>1.7142848911192568E-2</v>
      </c>
      <c r="AD67" s="6">
        <f t="shared" si="36"/>
        <v>4.9235473296150327E-3</v>
      </c>
      <c r="AE67" s="6">
        <f t="shared" si="37"/>
        <v>5.6743094721944569E-3</v>
      </c>
      <c r="AF67" s="27">
        <f t="shared" si="38"/>
        <v>5.6743094721944569E-3</v>
      </c>
      <c r="AG67" s="26">
        <f t="shared" si="39"/>
        <v>2.0683809938929387E-3</v>
      </c>
      <c r="AH67" s="6">
        <f t="shared" si="40"/>
        <v>6.9849153937143846E-2</v>
      </c>
      <c r="AI67" s="6">
        <f t="shared" si="41"/>
        <v>3.2150361656633949E-4</v>
      </c>
      <c r="AJ67" s="6">
        <f t="shared" si="42"/>
        <v>1.1945157501627212E-4</v>
      </c>
      <c r="AK67" s="6">
        <f t="shared" si="43"/>
        <v>6.9849153937143846E-2</v>
      </c>
      <c r="AL67" s="6">
        <f t="shared" si="44"/>
        <v>6.1577124100170317E-3</v>
      </c>
      <c r="AM67" s="6">
        <f t="shared" si="45"/>
        <v>6.1577124100170317E-3</v>
      </c>
      <c r="AN67" s="6">
        <f t="shared" si="46"/>
        <v>1.2950744607416942E-2</v>
      </c>
      <c r="AO67" s="6">
        <f t="shared" si="47"/>
        <v>1.0643160384799281E-2</v>
      </c>
      <c r="AP67" s="27">
        <f t="shared" si="48"/>
        <v>1.2950744607416942E-2</v>
      </c>
      <c r="AQ67" s="243">
        <f t="shared" si="49"/>
        <v>7.9000000000000001E-2</v>
      </c>
      <c r="AR67" s="6">
        <f t="shared" si="50"/>
        <v>8.8999999999999996E-2</v>
      </c>
      <c r="AS67" s="6">
        <f t="shared" si="51"/>
        <v>8.4000000000000005E-2</v>
      </c>
      <c r="AT67" s="137">
        <f t="shared" si="52"/>
        <v>0.53</v>
      </c>
      <c r="AU67" s="137">
        <f t="shared" si="53"/>
        <v>0.59</v>
      </c>
      <c r="AV67" s="137">
        <f t="shared" si="54"/>
        <v>0.56000000000000005</v>
      </c>
      <c r="AW67" s="138">
        <f t="shared" si="55"/>
        <v>5</v>
      </c>
      <c r="AX67" s="138">
        <f t="shared" si="56"/>
        <v>5</v>
      </c>
      <c r="AY67" s="244">
        <f t="shared" si="57"/>
        <v>5</v>
      </c>
    </row>
    <row r="68" spans="1:51" ht="13.15" customHeight="1">
      <c r="A68" s="151">
        <v>10714</v>
      </c>
      <c r="B68" s="67" t="s">
        <v>340</v>
      </c>
      <c r="C68" s="241" t="str">
        <f>Rollover!A68</f>
        <v>Ford</v>
      </c>
      <c r="D68" s="74" t="str">
        <f>Rollover!B68</f>
        <v>F-250 Crew Cab PU/CC 4WD</v>
      </c>
      <c r="E68" s="136" t="s">
        <v>207</v>
      </c>
      <c r="F68" s="242">
        <f>Rollover!C68</f>
        <v>2019</v>
      </c>
      <c r="G68" s="11">
        <v>143.40199999999999</v>
      </c>
      <c r="H68" s="12">
        <v>0.21199999999999999</v>
      </c>
      <c r="I68" s="12">
        <v>834.52200000000005</v>
      </c>
      <c r="J68" s="12">
        <v>347.93700000000001</v>
      </c>
      <c r="K68" s="12">
        <v>21.806000000000001</v>
      </c>
      <c r="L68" s="12">
        <v>38.164000000000001</v>
      </c>
      <c r="M68" s="12">
        <v>935.54600000000005</v>
      </c>
      <c r="N68" s="13">
        <v>1210.1310000000001</v>
      </c>
      <c r="O68" s="11">
        <v>206.518</v>
      </c>
      <c r="P68" s="12">
        <v>0.32400000000000001</v>
      </c>
      <c r="Q68" s="12">
        <v>773.42700000000002</v>
      </c>
      <c r="R68" s="12">
        <v>510.74799999999999</v>
      </c>
      <c r="S68" s="12">
        <v>12.228999999999999</v>
      </c>
      <c r="T68" s="12">
        <v>38.177999999999997</v>
      </c>
      <c r="U68" s="12">
        <v>1918.0119999999999</v>
      </c>
      <c r="V68" s="13">
        <v>1657.386</v>
      </c>
      <c r="W68" s="243">
        <f>NORMDIST(LN(G68),7.45231,0.73998,1)</f>
        <v>3.8909266301100337E-4</v>
      </c>
      <c r="X68" s="6">
        <f>1/(1+EXP(3.2269-1.9688*H68))</f>
        <v>5.6812195876848763E-2</v>
      </c>
      <c r="Y68" s="6">
        <f>1/(1+EXP(10.9745-2.375*I68/1000))</f>
        <v>1.2432212483237751E-4</v>
      </c>
      <c r="Z68" s="6">
        <f>1/(1+EXP(10.9745-2.375*J68/1000))</f>
        <v>3.9146921476219996E-5</v>
      </c>
      <c r="AA68" s="6">
        <f>MAX(X68,Y68,Z68)</f>
        <v>5.6812195876848763E-2</v>
      </c>
      <c r="AB68" s="6">
        <f>1/(1+EXP(12.597-0.05861*35-1.568*(K68^0.4612)))</f>
        <v>1.7142848911192568E-2</v>
      </c>
      <c r="AC68" s="6">
        <f>AB68</f>
        <v>1.7142848911192568E-2</v>
      </c>
      <c r="AD68" s="6">
        <f>1/(1+EXP(5.7949-0.5196*M68/1000))</f>
        <v>4.9235473296150327E-3</v>
      </c>
      <c r="AE68" s="6">
        <f>1/(1+EXP(5.7949-0.5196*N68/1000))</f>
        <v>5.6743094721944569E-3</v>
      </c>
      <c r="AF68" s="27">
        <f>MAX(AD68,AE68)</f>
        <v>5.6743094721944569E-3</v>
      </c>
      <c r="AG68" s="26">
        <f>NORMDIST(LN(O68),7.45231,0.73998,1)</f>
        <v>2.0683809938929387E-3</v>
      </c>
      <c r="AH68" s="6">
        <f>1/(1+EXP(3.2269-1.9688*P68))</f>
        <v>6.9849153937143846E-2</v>
      </c>
      <c r="AI68" s="6">
        <f>1/(1+EXP(10.958-3.77*Q68/1000))</f>
        <v>3.2150361656633949E-4</v>
      </c>
      <c r="AJ68" s="6">
        <f>1/(1+EXP(10.958-3.77*R68/1000))</f>
        <v>1.1945157501627212E-4</v>
      </c>
      <c r="AK68" s="6">
        <f>MAX(AH68,AI68,AJ68)</f>
        <v>6.9849153937143846E-2</v>
      </c>
      <c r="AL68" s="6">
        <f>1/(1+EXP(12.597-0.05861*35-1.568*((S68/0.817)^0.4612)))</f>
        <v>6.1577124100170317E-3</v>
      </c>
      <c r="AM68" s="6">
        <f>AL68</f>
        <v>6.1577124100170317E-3</v>
      </c>
      <c r="AN68" s="6">
        <f>1/(1+EXP(5.7949-0.7619*U68/1000))</f>
        <v>1.2950744607416942E-2</v>
      </c>
      <c r="AO68" s="6">
        <f>1/(1+EXP(5.7949-0.7619*V68/1000))</f>
        <v>1.0643160384799281E-2</v>
      </c>
      <c r="AP68" s="27">
        <f>MAX(AN68,AO68)</f>
        <v>1.2950744607416942E-2</v>
      </c>
      <c r="AQ68" s="243">
        <f>ROUND(1-(1-W68)*(1-AA68)*(1-AC68)*(1-AF68),3)</f>
        <v>7.9000000000000001E-2</v>
      </c>
      <c r="AR68" s="6">
        <f>ROUND(1-(1-AG68)*(1-AK68)*(1-AM68)*(1-AP68),3)</f>
        <v>8.8999999999999996E-2</v>
      </c>
      <c r="AS68" s="6">
        <f>ROUND(AVERAGE(AR68,AQ68),3)</f>
        <v>8.4000000000000005E-2</v>
      </c>
      <c r="AT68" s="137">
        <f t="shared" ref="AT68:AV69" si="87">ROUND(AQ68/0.15,2)</f>
        <v>0.53</v>
      </c>
      <c r="AU68" s="137">
        <f t="shared" si="87"/>
        <v>0.59</v>
      </c>
      <c r="AV68" s="137">
        <f t="shared" si="87"/>
        <v>0.56000000000000005</v>
      </c>
      <c r="AW68" s="138">
        <f t="shared" ref="AW68:AY69" si="88">IF(AT68&lt;0.67,5,IF(AT68&lt;1,4,IF(AT68&lt;1.33,3,IF(AT68&lt;2.67,2,1))))</f>
        <v>5</v>
      </c>
      <c r="AX68" s="138">
        <f t="shared" si="88"/>
        <v>5</v>
      </c>
      <c r="AY68" s="244">
        <f t="shared" si="88"/>
        <v>5</v>
      </c>
    </row>
    <row r="69" spans="1:51" ht="13.15" customHeight="1">
      <c r="A69" s="150">
        <v>10816</v>
      </c>
      <c r="B69" s="44" t="s">
        <v>389</v>
      </c>
      <c r="C69" s="241" t="str">
        <f>Rollover!A69</f>
        <v>Ford</v>
      </c>
      <c r="D69" s="74" t="str">
        <f>Rollover!B69</f>
        <v>Ranger SuperCrew Cab PU/CC 2WD</v>
      </c>
      <c r="E69" s="136" t="s">
        <v>202</v>
      </c>
      <c r="F69" s="242">
        <f>Rollover!C69</f>
        <v>2019</v>
      </c>
      <c r="G69" s="11">
        <v>137.065</v>
      </c>
      <c r="H69" s="12">
        <v>0.34499999999999997</v>
      </c>
      <c r="I69" s="12">
        <v>1615.0219999999999</v>
      </c>
      <c r="J69" s="12">
        <v>417.041</v>
      </c>
      <c r="K69" s="12">
        <v>19.539000000000001</v>
      </c>
      <c r="L69" s="12">
        <v>44.195999999999998</v>
      </c>
      <c r="M69" s="12">
        <v>3134.7759999999998</v>
      </c>
      <c r="N69" s="13">
        <v>667.01</v>
      </c>
      <c r="O69" s="11">
        <v>343.58199999999999</v>
      </c>
      <c r="P69" s="12">
        <v>0.40799999999999997</v>
      </c>
      <c r="Q69" s="12">
        <v>858.74099999999999</v>
      </c>
      <c r="R69" s="12">
        <v>485.358</v>
      </c>
      <c r="S69" s="12">
        <v>11.991</v>
      </c>
      <c r="T69" s="12">
        <v>38.665999999999997</v>
      </c>
      <c r="U69" s="12">
        <v>2266.067</v>
      </c>
      <c r="V69" s="13">
        <v>1277.961</v>
      </c>
      <c r="W69" s="243">
        <f t="shared" ref="W69" si="89">NORMDIST(LN(G69),7.45231,0.73998,1)</f>
        <v>3.113632544963778E-4</v>
      </c>
      <c r="X69" s="6">
        <f t="shared" ref="X69" si="90">1/(1+EXP(3.2269-1.9688*H69))</f>
        <v>7.2583576752864323E-2</v>
      </c>
      <c r="Y69" s="6">
        <f t="shared" ref="Y69" si="91">1/(1+EXP(10.9745-2.375*I69/1000))</f>
        <v>7.9305647567889264E-4</v>
      </c>
      <c r="Z69" s="6">
        <f t="shared" ref="Z69" si="92">1/(1+EXP(10.9745-2.375*J69/1000))</f>
        <v>4.6128768602009819E-5</v>
      </c>
      <c r="AA69" s="6">
        <f t="shared" ref="AA69" si="93">MAX(X69,Y69,Z69)</f>
        <v>7.2583576752864323E-2</v>
      </c>
      <c r="AB69" s="6">
        <f t="shared" ref="AB69" si="94">1/(1+EXP(12.597-0.05861*35-1.568*(K69^0.4612)))</f>
        <v>1.249801868811202E-2</v>
      </c>
      <c r="AC69" s="6">
        <f t="shared" ref="AC69" si="95">AB69</f>
        <v>1.249801868811202E-2</v>
      </c>
      <c r="AD69" s="6">
        <f t="shared" ref="AD69" si="96">1/(1+EXP(5.7949-0.5196*M69/1000))</f>
        <v>1.5276120929773025E-2</v>
      </c>
      <c r="AE69" s="6">
        <f t="shared" ref="AE69" si="97">1/(1+EXP(5.7949-0.5196*N69/1000))</f>
        <v>4.2850807085358456E-3</v>
      </c>
      <c r="AF69" s="27">
        <f t="shared" ref="AF69" si="98">MAX(AD69,AE69)</f>
        <v>1.5276120929773025E-2</v>
      </c>
      <c r="AG69" s="26">
        <f t="shared" ref="AG69" si="99">NORMDIST(LN(O69),7.45231,0.73998,1)</f>
        <v>1.4642369865178417E-2</v>
      </c>
      <c r="AH69" s="6">
        <f t="shared" ref="AH69" si="100">1/(1+EXP(3.2269-1.9688*P69))</f>
        <v>8.138847798019884E-2</v>
      </c>
      <c r="AI69" s="6">
        <f t="shared" ref="AI69" si="101">1/(1+EXP(10.958-3.77*Q69/1000))</f>
        <v>4.4342142162375316E-4</v>
      </c>
      <c r="AJ69" s="6">
        <f t="shared" ref="AJ69" si="102">1/(1+EXP(10.958-3.77*R69/1000))</f>
        <v>1.0854899773537971E-4</v>
      </c>
      <c r="AK69" s="6">
        <f t="shared" ref="AK69" si="103">MAX(AH69,AI69,AJ69)</f>
        <v>8.138847798019884E-2</v>
      </c>
      <c r="AL69" s="6">
        <f t="shared" ref="AL69" si="104">1/(1+EXP(12.597-0.05861*35-1.568*((S69/0.817)^0.4612)))</f>
        <v>5.8633306747715424E-3</v>
      </c>
      <c r="AM69" s="6">
        <f t="shared" ref="AM69" si="105">AL69</f>
        <v>5.8633306747715424E-3</v>
      </c>
      <c r="AN69" s="6">
        <f t="shared" ref="AN69" si="106">1/(1+EXP(5.7949-0.7619*U69/1000))</f>
        <v>1.6817354420312042E-2</v>
      </c>
      <c r="AO69" s="6">
        <f t="shared" ref="AO69" si="107">1/(1+EXP(5.7949-0.7619*V69/1000))</f>
        <v>7.9925440173468382E-3</v>
      </c>
      <c r="AP69" s="27">
        <f t="shared" ref="AP69" si="108">MAX(AN69,AO69)</f>
        <v>1.6817354420312042E-2</v>
      </c>
      <c r="AQ69" s="243">
        <f t="shared" ref="AQ69" si="109">ROUND(1-(1-W69)*(1-AA69)*(1-AC69)*(1-AF69),3)</f>
        <v>9.8000000000000004E-2</v>
      </c>
      <c r="AR69" s="6">
        <f t="shared" ref="AR69" si="110">ROUND(1-(1-AG69)*(1-AK69)*(1-AM69)*(1-AP69),3)</f>
        <v>0.115</v>
      </c>
      <c r="AS69" s="6">
        <f t="shared" ref="AS69" si="111">ROUND(AVERAGE(AR69,AQ69),3)</f>
        <v>0.107</v>
      </c>
      <c r="AT69" s="137">
        <f t="shared" si="87"/>
        <v>0.65</v>
      </c>
      <c r="AU69" s="137">
        <f t="shared" si="87"/>
        <v>0.77</v>
      </c>
      <c r="AV69" s="137">
        <f t="shared" si="87"/>
        <v>0.71</v>
      </c>
      <c r="AW69" s="138">
        <f t="shared" si="88"/>
        <v>5</v>
      </c>
      <c r="AX69" s="138">
        <f t="shared" si="88"/>
        <v>4</v>
      </c>
      <c r="AY69" s="244">
        <f t="shared" si="88"/>
        <v>4</v>
      </c>
    </row>
    <row r="70" spans="1:51" ht="13.15" customHeight="1">
      <c r="A70" s="151">
        <v>10816</v>
      </c>
      <c r="B70" s="67" t="s">
        <v>389</v>
      </c>
      <c r="C70" s="241" t="str">
        <f>Rollover!A70</f>
        <v>Ford</v>
      </c>
      <c r="D70" s="74" t="str">
        <f>Rollover!B70</f>
        <v>Ranger SuperCrew Cab PU/CC 4WD</v>
      </c>
      <c r="E70" s="136" t="s">
        <v>202</v>
      </c>
      <c r="F70" s="242">
        <f>Rollover!C70</f>
        <v>2019</v>
      </c>
      <c r="G70" s="11">
        <v>137.065</v>
      </c>
      <c r="H70" s="12">
        <v>0.34499999999999997</v>
      </c>
      <c r="I70" s="12">
        <v>1615.0219999999999</v>
      </c>
      <c r="J70" s="12">
        <v>417.041</v>
      </c>
      <c r="K70" s="12">
        <v>19.539000000000001</v>
      </c>
      <c r="L70" s="12">
        <v>44.195999999999998</v>
      </c>
      <c r="M70" s="12">
        <v>3134.7759999999998</v>
      </c>
      <c r="N70" s="13">
        <v>667.01</v>
      </c>
      <c r="O70" s="11">
        <v>343.58199999999999</v>
      </c>
      <c r="P70" s="12">
        <v>0.40799999999999997</v>
      </c>
      <c r="Q70" s="12">
        <v>858.74099999999999</v>
      </c>
      <c r="R70" s="12">
        <v>485.358</v>
      </c>
      <c r="S70" s="12">
        <v>11.991</v>
      </c>
      <c r="T70" s="12">
        <v>38.665999999999997</v>
      </c>
      <c r="U70" s="12">
        <v>2266.067</v>
      </c>
      <c r="V70" s="13">
        <v>1277.961</v>
      </c>
      <c r="W70" s="243">
        <f t="shared" si="29"/>
        <v>3.113632544963778E-4</v>
      </c>
      <c r="X70" s="6">
        <f t="shared" si="30"/>
        <v>7.2583576752864323E-2</v>
      </c>
      <c r="Y70" s="6">
        <f t="shared" si="31"/>
        <v>7.9305647567889264E-4</v>
      </c>
      <c r="Z70" s="6">
        <f t="shared" si="32"/>
        <v>4.6128768602009819E-5</v>
      </c>
      <c r="AA70" s="6">
        <f t="shared" si="33"/>
        <v>7.2583576752864323E-2</v>
      </c>
      <c r="AB70" s="6">
        <f t="shared" si="34"/>
        <v>1.249801868811202E-2</v>
      </c>
      <c r="AC70" s="6">
        <f t="shared" si="35"/>
        <v>1.249801868811202E-2</v>
      </c>
      <c r="AD70" s="6">
        <f t="shared" si="36"/>
        <v>1.5276120929773025E-2</v>
      </c>
      <c r="AE70" s="6">
        <f t="shared" si="37"/>
        <v>4.2850807085358456E-3</v>
      </c>
      <c r="AF70" s="27">
        <f t="shared" si="38"/>
        <v>1.5276120929773025E-2</v>
      </c>
      <c r="AG70" s="26">
        <f t="shared" si="39"/>
        <v>1.4642369865178417E-2</v>
      </c>
      <c r="AH70" s="6">
        <f t="shared" si="40"/>
        <v>8.138847798019884E-2</v>
      </c>
      <c r="AI70" s="6">
        <f t="shared" si="41"/>
        <v>4.4342142162375316E-4</v>
      </c>
      <c r="AJ70" s="6">
        <f t="shared" si="42"/>
        <v>1.0854899773537971E-4</v>
      </c>
      <c r="AK70" s="6">
        <f t="shared" si="43"/>
        <v>8.138847798019884E-2</v>
      </c>
      <c r="AL70" s="6">
        <f t="shared" si="44"/>
        <v>5.8633306747715424E-3</v>
      </c>
      <c r="AM70" s="6">
        <f t="shared" si="45"/>
        <v>5.8633306747715424E-3</v>
      </c>
      <c r="AN70" s="6">
        <f t="shared" si="46"/>
        <v>1.6817354420312042E-2</v>
      </c>
      <c r="AO70" s="6">
        <f t="shared" si="47"/>
        <v>7.9925440173468382E-3</v>
      </c>
      <c r="AP70" s="27">
        <f t="shared" si="48"/>
        <v>1.6817354420312042E-2</v>
      </c>
      <c r="AQ70" s="243">
        <f t="shared" si="49"/>
        <v>9.8000000000000004E-2</v>
      </c>
      <c r="AR70" s="6">
        <f t="shared" si="50"/>
        <v>0.115</v>
      </c>
      <c r="AS70" s="6">
        <f t="shared" si="51"/>
        <v>0.107</v>
      </c>
      <c r="AT70" s="137">
        <f t="shared" si="52"/>
        <v>0.65</v>
      </c>
      <c r="AU70" s="137">
        <f t="shared" si="53"/>
        <v>0.77</v>
      </c>
      <c r="AV70" s="137">
        <f t="shared" si="54"/>
        <v>0.71</v>
      </c>
      <c r="AW70" s="138">
        <f t="shared" si="55"/>
        <v>5</v>
      </c>
      <c r="AX70" s="138">
        <f t="shared" si="56"/>
        <v>4</v>
      </c>
      <c r="AY70" s="244">
        <f t="shared" si="57"/>
        <v>4</v>
      </c>
    </row>
    <row r="71" spans="1:51" ht="13.15" customHeight="1">
      <c r="A71" s="151"/>
      <c r="B71" s="67"/>
      <c r="C71" s="249" t="str">
        <f>Rollover!A71</f>
        <v>Ford</v>
      </c>
      <c r="D71" s="248" t="str">
        <f>Rollover!B71</f>
        <v>Ranger SuperCab PU/EC 2WD</v>
      </c>
      <c r="E71" s="136"/>
      <c r="F71" s="242">
        <f>Rollover!C71</f>
        <v>2019</v>
      </c>
      <c r="G71" s="11"/>
      <c r="H71" s="12"/>
      <c r="I71" s="12"/>
      <c r="J71" s="12"/>
      <c r="K71" s="12"/>
      <c r="L71" s="12"/>
      <c r="M71" s="12"/>
      <c r="N71" s="13"/>
      <c r="O71" s="11"/>
      <c r="P71" s="12"/>
      <c r="Q71" s="12"/>
      <c r="R71" s="12"/>
      <c r="S71" s="12"/>
      <c r="T71" s="12"/>
      <c r="U71" s="12"/>
      <c r="V71" s="13"/>
      <c r="W71" s="243" t="e">
        <f t="shared" si="29"/>
        <v>#NUM!</v>
      </c>
      <c r="X71" s="6">
        <f t="shared" si="30"/>
        <v>3.8165882958950202E-2</v>
      </c>
      <c r="Y71" s="6">
        <f t="shared" si="31"/>
        <v>1.713277721572889E-5</v>
      </c>
      <c r="Z71" s="6">
        <f t="shared" si="32"/>
        <v>1.713277721572889E-5</v>
      </c>
      <c r="AA71" s="6">
        <f t="shared" si="33"/>
        <v>3.8165882958950202E-2</v>
      </c>
      <c r="AB71" s="6">
        <f t="shared" si="34"/>
        <v>2.6306978617002889E-5</v>
      </c>
      <c r="AC71" s="6">
        <f t="shared" si="35"/>
        <v>2.6306978617002889E-5</v>
      </c>
      <c r="AD71" s="6">
        <f t="shared" si="36"/>
        <v>3.033802747866758E-3</v>
      </c>
      <c r="AE71" s="6">
        <f t="shared" si="37"/>
        <v>3.033802747866758E-3</v>
      </c>
      <c r="AF71" s="27">
        <f t="shared" si="38"/>
        <v>3.033802747866758E-3</v>
      </c>
      <c r="AG71" s="26" t="e">
        <f t="shared" si="39"/>
        <v>#NUM!</v>
      </c>
      <c r="AH71" s="6">
        <f t="shared" si="40"/>
        <v>3.8165882958950202E-2</v>
      </c>
      <c r="AI71" s="6">
        <f t="shared" si="41"/>
        <v>1.7417808154569238E-5</v>
      </c>
      <c r="AJ71" s="6">
        <f t="shared" si="42"/>
        <v>1.7417808154569238E-5</v>
      </c>
      <c r="AK71" s="6">
        <f t="shared" si="43"/>
        <v>3.8165882958950202E-2</v>
      </c>
      <c r="AL71" s="6">
        <f t="shared" si="44"/>
        <v>2.6306978617002889E-5</v>
      </c>
      <c r="AM71" s="6">
        <f t="shared" si="45"/>
        <v>2.6306978617002889E-5</v>
      </c>
      <c r="AN71" s="6">
        <f t="shared" si="46"/>
        <v>3.033802747866758E-3</v>
      </c>
      <c r="AO71" s="6">
        <f t="shared" si="47"/>
        <v>3.033802747866758E-3</v>
      </c>
      <c r="AP71" s="27">
        <f t="shared" si="48"/>
        <v>3.033802747866758E-3</v>
      </c>
      <c r="AQ71" s="243" t="e">
        <f t="shared" si="49"/>
        <v>#NUM!</v>
      </c>
      <c r="AR71" s="6" t="e">
        <f t="shared" si="50"/>
        <v>#NUM!</v>
      </c>
      <c r="AS71" s="6" t="e">
        <f t="shared" si="51"/>
        <v>#NUM!</v>
      </c>
      <c r="AT71" s="137" t="e">
        <f t="shared" si="52"/>
        <v>#NUM!</v>
      </c>
      <c r="AU71" s="137" t="e">
        <f t="shared" si="53"/>
        <v>#NUM!</v>
      </c>
      <c r="AV71" s="137" t="e">
        <f t="shared" si="54"/>
        <v>#NUM!</v>
      </c>
      <c r="AW71" s="138" t="e">
        <f t="shared" si="55"/>
        <v>#NUM!</v>
      </c>
      <c r="AX71" s="138" t="e">
        <f t="shared" si="56"/>
        <v>#NUM!</v>
      </c>
      <c r="AY71" s="244" t="e">
        <f t="shared" si="57"/>
        <v>#NUM!</v>
      </c>
    </row>
    <row r="72" spans="1:51" ht="13.15" customHeight="1">
      <c r="A72" s="151"/>
      <c r="B72" s="67"/>
      <c r="C72" s="249" t="str">
        <f>Rollover!A72</f>
        <v>Ford</v>
      </c>
      <c r="D72" s="248" t="str">
        <f>Rollover!B72</f>
        <v>Ranger SuperCab PU/EC 4WD</v>
      </c>
      <c r="E72" s="136"/>
      <c r="F72" s="242">
        <f>Rollover!C72</f>
        <v>2019</v>
      </c>
      <c r="G72" s="11"/>
      <c r="H72" s="12"/>
      <c r="I72" s="12"/>
      <c r="J72" s="12"/>
      <c r="K72" s="12"/>
      <c r="L72" s="12"/>
      <c r="M72" s="12"/>
      <c r="N72" s="13"/>
      <c r="O72" s="11"/>
      <c r="P72" s="12"/>
      <c r="Q72" s="12"/>
      <c r="R72" s="12"/>
      <c r="S72" s="12"/>
      <c r="T72" s="12"/>
      <c r="U72" s="12"/>
      <c r="V72" s="13"/>
      <c r="W72" s="243" t="e">
        <f t="shared" si="29"/>
        <v>#NUM!</v>
      </c>
      <c r="X72" s="6">
        <f t="shared" si="30"/>
        <v>3.8165882958950202E-2</v>
      </c>
      <c r="Y72" s="6">
        <f t="shared" si="31"/>
        <v>1.713277721572889E-5</v>
      </c>
      <c r="Z72" s="6">
        <f t="shared" si="32"/>
        <v>1.713277721572889E-5</v>
      </c>
      <c r="AA72" s="6">
        <f t="shared" si="33"/>
        <v>3.8165882958950202E-2</v>
      </c>
      <c r="AB72" s="6">
        <f t="shared" si="34"/>
        <v>2.6306978617002889E-5</v>
      </c>
      <c r="AC72" s="6">
        <f t="shared" si="35"/>
        <v>2.6306978617002889E-5</v>
      </c>
      <c r="AD72" s="6">
        <f t="shared" si="36"/>
        <v>3.033802747866758E-3</v>
      </c>
      <c r="AE72" s="6">
        <f t="shared" si="37"/>
        <v>3.033802747866758E-3</v>
      </c>
      <c r="AF72" s="27">
        <f t="shared" si="38"/>
        <v>3.033802747866758E-3</v>
      </c>
      <c r="AG72" s="26" t="e">
        <f t="shared" si="39"/>
        <v>#NUM!</v>
      </c>
      <c r="AH72" s="6">
        <f t="shared" si="40"/>
        <v>3.8165882958950202E-2</v>
      </c>
      <c r="AI72" s="6">
        <f t="shared" si="41"/>
        <v>1.7417808154569238E-5</v>
      </c>
      <c r="AJ72" s="6">
        <f t="shared" si="42"/>
        <v>1.7417808154569238E-5</v>
      </c>
      <c r="AK72" s="6">
        <f t="shared" si="43"/>
        <v>3.8165882958950202E-2</v>
      </c>
      <c r="AL72" s="6">
        <f t="shared" si="44"/>
        <v>2.6306978617002889E-5</v>
      </c>
      <c r="AM72" s="6">
        <f t="shared" si="45"/>
        <v>2.6306978617002889E-5</v>
      </c>
      <c r="AN72" s="6">
        <f t="shared" si="46"/>
        <v>3.033802747866758E-3</v>
      </c>
      <c r="AO72" s="6">
        <f t="shared" si="47"/>
        <v>3.033802747866758E-3</v>
      </c>
      <c r="AP72" s="27">
        <f t="shared" si="48"/>
        <v>3.033802747866758E-3</v>
      </c>
      <c r="AQ72" s="243" t="e">
        <f t="shared" si="49"/>
        <v>#NUM!</v>
      </c>
      <c r="AR72" s="6" t="e">
        <f t="shared" si="50"/>
        <v>#NUM!</v>
      </c>
      <c r="AS72" s="6" t="e">
        <f t="shared" si="51"/>
        <v>#NUM!</v>
      </c>
      <c r="AT72" s="137" t="e">
        <f t="shared" si="52"/>
        <v>#NUM!</v>
      </c>
      <c r="AU72" s="137" t="e">
        <f t="shared" si="53"/>
        <v>#NUM!</v>
      </c>
      <c r="AV72" s="137" t="e">
        <f t="shared" si="54"/>
        <v>#NUM!</v>
      </c>
      <c r="AW72" s="138" t="e">
        <f t="shared" si="55"/>
        <v>#NUM!</v>
      </c>
      <c r="AX72" s="138" t="e">
        <f t="shared" si="56"/>
        <v>#NUM!</v>
      </c>
      <c r="AY72" s="244" t="e">
        <f t="shared" si="57"/>
        <v>#NUM!</v>
      </c>
    </row>
    <row r="73" spans="1:51" ht="13.15" customHeight="1">
      <c r="A73" s="151">
        <v>10768</v>
      </c>
      <c r="B73" s="67" t="s">
        <v>370</v>
      </c>
      <c r="C73" s="241" t="str">
        <f>Rollover!A73</f>
        <v>Honda</v>
      </c>
      <c r="D73" s="74" t="str">
        <f>Rollover!B73</f>
        <v>CR-V SUV AWD</v>
      </c>
      <c r="E73" s="136" t="s">
        <v>205</v>
      </c>
      <c r="F73" s="242">
        <f>Rollover!C73</f>
        <v>2019</v>
      </c>
      <c r="G73" s="11">
        <v>141.38800000000001</v>
      </c>
      <c r="H73" s="12">
        <v>0.27200000000000002</v>
      </c>
      <c r="I73" s="12">
        <v>780.46400000000006</v>
      </c>
      <c r="J73" s="12">
        <v>309.52499999999998</v>
      </c>
      <c r="K73" s="12">
        <v>21.716999999999999</v>
      </c>
      <c r="L73" s="12">
        <v>36.122</v>
      </c>
      <c r="M73" s="12">
        <v>289.81200000000001</v>
      </c>
      <c r="N73" s="13">
        <v>85.242999999999995</v>
      </c>
      <c r="O73" s="11">
        <v>308.99700000000001</v>
      </c>
      <c r="P73" s="12">
        <v>0.373</v>
      </c>
      <c r="Q73" s="12">
        <v>711.50699999999995</v>
      </c>
      <c r="R73" s="12">
        <v>426.78300000000002</v>
      </c>
      <c r="S73" s="12">
        <v>15.497</v>
      </c>
      <c r="T73" s="12">
        <v>35.210999999999999</v>
      </c>
      <c r="U73" s="12">
        <v>1229.5</v>
      </c>
      <c r="V73" s="13">
        <v>1079.633</v>
      </c>
      <c r="W73" s="243">
        <f t="shared" si="29"/>
        <v>3.6301816708863899E-4</v>
      </c>
      <c r="X73" s="6">
        <f t="shared" si="30"/>
        <v>6.3483542265887899E-2</v>
      </c>
      <c r="Y73" s="6">
        <f t="shared" si="31"/>
        <v>1.0934447363322363E-4</v>
      </c>
      <c r="Z73" s="6">
        <f t="shared" si="32"/>
        <v>3.5733788527753623E-5</v>
      </c>
      <c r="AA73" s="6">
        <f t="shared" si="33"/>
        <v>6.3483542265887899E-2</v>
      </c>
      <c r="AB73" s="6">
        <f t="shared" si="34"/>
        <v>1.6937786004658478E-2</v>
      </c>
      <c r="AC73" s="6">
        <f t="shared" si="35"/>
        <v>1.6937786004658478E-2</v>
      </c>
      <c r="AD73" s="6">
        <f t="shared" si="36"/>
        <v>3.5251051345522298E-3</v>
      </c>
      <c r="AE73" s="6">
        <f t="shared" si="37"/>
        <v>3.1707613827554101E-3</v>
      </c>
      <c r="AF73" s="27">
        <f t="shared" si="38"/>
        <v>3.5251051345522298E-3</v>
      </c>
      <c r="AG73" s="26">
        <f t="shared" si="39"/>
        <v>1.0089398651115583E-2</v>
      </c>
      <c r="AH73" s="6">
        <f t="shared" si="40"/>
        <v>7.6382980614905518E-2</v>
      </c>
      <c r="AI73" s="6">
        <f t="shared" si="41"/>
        <v>2.5458565210977914E-4</v>
      </c>
      <c r="AJ73" s="6">
        <f t="shared" si="42"/>
        <v>8.7042405702431513E-5</v>
      </c>
      <c r="AK73" s="6">
        <f t="shared" si="43"/>
        <v>7.6382980614905518E-2</v>
      </c>
      <c r="AL73" s="6">
        <f t="shared" si="44"/>
        <v>1.1504022144579597E-2</v>
      </c>
      <c r="AM73" s="6">
        <f t="shared" si="45"/>
        <v>1.1504022144579597E-2</v>
      </c>
      <c r="AN73" s="6">
        <f t="shared" si="46"/>
        <v>7.70505369804011E-3</v>
      </c>
      <c r="AO73" s="6">
        <f t="shared" si="47"/>
        <v>6.8793525219073932E-3</v>
      </c>
      <c r="AP73" s="27">
        <f t="shared" si="48"/>
        <v>7.70505369804011E-3</v>
      </c>
      <c r="AQ73" s="243">
        <f t="shared" si="49"/>
        <v>8.3000000000000004E-2</v>
      </c>
      <c r="AR73" s="6">
        <f t="shared" si="50"/>
        <v>0.10299999999999999</v>
      </c>
      <c r="AS73" s="6">
        <f t="shared" si="51"/>
        <v>9.2999999999999999E-2</v>
      </c>
      <c r="AT73" s="137">
        <f t="shared" si="52"/>
        <v>0.55000000000000004</v>
      </c>
      <c r="AU73" s="137">
        <f t="shared" si="53"/>
        <v>0.69</v>
      </c>
      <c r="AV73" s="137">
        <f t="shared" si="54"/>
        <v>0.62</v>
      </c>
      <c r="AW73" s="138">
        <f t="shared" si="55"/>
        <v>5</v>
      </c>
      <c r="AX73" s="138">
        <f t="shared" si="56"/>
        <v>4</v>
      </c>
      <c r="AY73" s="244">
        <f t="shared" si="57"/>
        <v>5</v>
      </c>
    </row>
    <row r="74" spans="1:51" ht="13.15" customHeight="1">
      <c r="A74" s="151">
        <v>10768</v>
      </c>
      <c r="B74" s="67" t="s">
        <v>370</v>
      </c>
      <c r="C74" s="241" t="str">
        <f>Rollover!A74</f>
        <v>Honda</v>
      </c>
      <c r="D74" s="74" t="str">
        <f>Rollover!B74</f>
        <v>CR-V SUV FWD</v>
      </c>
      <c r="E74" s="136" t="s">
        <v>205</v>
      </c>
      <c r="F74" s="242">
        <f>Rollover!C74</f>
        <v>2019</v>
      </c>
      <c r="G74" s="11">
        <v>141.38800000000001</v>
      </c>
      <c r="H74" s="12">
        <v>0.27200000000000002</v>
      </c>
      <c r="I74" s="12">
        <v>780.46400000000006</v>
      </c>
      <c r="J74" s="12">
        <v>309.52499999999998</v>
      </c>
      <c r="K74" s="12">
        <v>21.716999999999999</v>
      </c>
      <c r="L74" s="12">
        <v>36.122</v>
      </c>
      <c r="M74" s="12">
        <v>289.81200000000001</v>
      </c>
      <c r="N74" s="13">
        <v>85.242999999999995</v>
      </c>
      <c r="O74" s="11">
        <v>308.99700000000001</v>
      </c>
      <c r="P74" s="12">
        <v>0.373</v>
      </c>
      <c r="Q74" s="12">
        <v>711.50699999999995</v>
      </c>
      <c r="R74" s="12">
        <v>426.78300000000002</v>
      </c>
      <c r="S74" s="12">
        <v>15.497</v>
      </c>
      <c r="T74" s="12">
        <v>35.210999999999999</v>
      </c>
      <c r="U74" s="12">
        <v>1229.5</v>
      </c>
      <c r="V74" s="13">
        <v>1079.633</v>
      </c>
      <c r="W74" s="243">
        <f t="shared" si="29"/>
        <v>3.6301816708863899E-4</v>
      </c>
      <c r="X74" s="6">
        <f t="shared" si="30"/>
        <v>6.3483542265887899E-2</v>
      </c>
      <c r="Y74" s="6">
        <f t="shared" si="31"/>
        <v>1.0934447363322363E-4</v>
      </c>
      <c r="Z74" s="6">
        <f t="shared" si="32"/>
        <v>3.5733788527753623E-5</v>
      </c>
      <c r="AA74" s="6">
        <f t="shared" si="33"/>
        <v>6.3483542265887899E-2</v>
      </c>
      <c r="AB74" s="6">
        <f t="shared" si="34"/>
        <v>1.6937786004658478E-2</v>
      </c>
      <c r="AC74" s="6">
        <f t="shared" si="35"/>
        <v>1.6937786004658478E-2</v>
      </c>
      <c r="AD74" s="6">
        <f t="shared" si="36"/>
        <v>3.5251051345522298E-3</v>
      </c>
      <c r="AE74" s="6">
        <f t="shared" si="37"/>
        <v>3.1707613827554101E-3</v>
      </c>
      <c r="AF74" s="27">
        <f t="shared" si="38"/>
        <v>3.5251051345522298E-3</v>
      </c>
      <c r="AG74" s="26">
        <f t="shared" si="39"/>
        <v>1.0089398651115583E-2</v>
      </c>
      <c r="AH74" s="6">
        <f t="shared" si="40"/>
        <v>7.6382980614905518E-2</v>
      </c>
      <c r="AI74" s="6">
        <f t="shared" si="41"/>
        <v>2.5458565210977914E-4</v>
      </c>
      <c r="AJ74" s="6">
        <f t="shared" si="42"/>
        <v>8.7042405702431513E-5</v>
      </c>
      <c r="AK74" s="6">
        <f t="shared" si="43"/>
        <v>7.6382980614905518E-2</v>
      </c>
      <c r="AL74" s="6">
        <f t="shared" si="44"/>
        <v>1.1504022144579597E-2</v>
      </c>
      <c r="AM74" s="6">
        <f t="shared" si="45"/>
        <v>1.1504022144579597E-2</v>
      </c>
      <c r="AN74" s="6">
        <f t="shared" si="46"/>
        <v>7.70505369804011E-3</v>
      </c>
      <c r="AO74" s="6">
        <f t="shared" si="47"/>
        <v>6.8793525219073932E-3</v>
      </c>
      <c r="AP74" s="27">
        <f t="shared" si="48"/>
        <v>7.70505369804011E-3</v>
      </c>
      <c r="AQ74" s="243">
        <f t="shared" si="49"/>
        <v>8.3000000000000004E-2</v>
      </c>
      <c r="AR74" s="6">
        <f t="shared" si="50"/>
        <v>0.10299999999999999</v>
      </c>
      <c r="AS74" s="6">
        <f t="shared" si="51"/>
        <v>9.2999999999999999E-2</v>
      </c>
      <c r="AT74" s="137">
        <f t="shared" si="52"/>
        <v>0.55000000000000004</v>
      </c>
      <c r="AU74" s="137">
        <f t="shared" si="53"/>
        <v>0.69</v>
      </c>
      <c r="AV74" s="137">
        <f t="shared" si="54"/>
        <v>0.62</v>
      </c>
      <c r="AW74" s="138">
        <f t="shared" si="55"/>
        <v>5</v>
      </c>
      <c r="AX74" s="138">
        <f t="shared" si="56"/>
        <v>4</v>
      </c>
      <c r="AY74" s="244">
        <f t="shared" si="57"/>
        <v>5</v>
      </c>
    </row>
    <row r="75" spans="1:51" ht="13.15" customHeight="1">
      <c r="A75" s="150">
        <v>10387</v>
      </c>
      <c r="B75" s="44" t="s">
        <v>220</v>
      </c>
      <c r="C75" s="241" t="str">
        <f>Rollover!A75</f>
        <v>Honda</v>
      </c>
      <c r="D75" s="74" t="str">
        <f>Rollover!B75</f>
        <v>Insight 4DR FWD</v>
      </c>
      <c r="E75" s="136" t="s">
        <v>88</v>
      </c>
      <c r="F75" s="242">
        <f>Rollover!C75</f>
        <v>2019</v>
      </c>
      <c r="G75" s="11">
        <v>201.94</v>
      </c>
      <c r="H75" s="12">
        <v>0.17399999999999999</v>
      </c>
      <c r="I75" s="12">
        <v>618.69899999999996</v>
      </c>
      <c r="J75" s="12">
        <v>243.56700000000001</v>
      </c>
      <c r="K75" s="12">
        <v>21.593</v>
      </c>
      <c r="L75" s="12">
        <v>46.011000000000003</v>
      </c>
      <c r="M75" s="12">
        <v>652.39700000000005</v>
      </c>
      <c r="N75" s="13">
        <v>1258.769</v>
      </c>
      <c r="O75" s="11">
        <v>197.38499999999999</v>
      </c>
      <c r="P75" s="12">
        <v>0.25900000000000001</v>
      </c>
      <c r="Q75" s="12">
        <v>492.01299999999998</v>
      </c>
      <c r="R75" s="12">
        <v>279.25799999999998</v>
      </c>
      <c r="S75" s="12">
        <v>9.34</v>
      </c>
      <c r="T75" s="12">
        <v>39.244999999999997</v>
      </c>
      <c r="U75" s="12">
        <v>709.399</v>
      </c>
      <c r="V75" s="13">
        <v>195.268</v>
      </c>
      <c r="W75" s="243">
        <f t="shared" si="29"/>
        <v>1.8787456527730073E-3</v>
      </c>
      <c r="X75" s="6">
        <f t="shared" si="30"/>
        <v>5.2933705726148007E-2</v>
      </c>
      <c r="Y75" s="6">
        <f t="shared" si="31"/>
        <v>7.4466265736144327E-5</v>
      </c>
      <c r="Z75" s="6">
        <f t="shared" si="32"/>
        <v>3.0552656261504627E-5</v>
      </c>
      <c r="AA75" s="6">
        <f t="shared" si="33"/>
        <v>5.2933705726148007E-2</v>
      </c>
      <c r="AB75" s="6">
        <f t="shared" si="34"/>
        <v>1.6655354772788181E-2</v>
      </c>
      <c r="AC75" s="6">
        <f t="shared" si="35"/>
        <v>1.6655354772788181E-2</v>
      </c>
      <c r="AD75" s="6">
        <f t="shared" si="36"/>
        <v>4.2528055126277312E-3</v>
      </c>
      <c r="AE75" s="6">
        <f t="shared" si="37"/>
        <v>5.8186947224641459E-3</v>
      </c>
      <c r="AF75" s="27">
        <f t="shared" si="38"/>
        <v>5.8186947224641459E-3</v>
      </c>
      <c r="AG75" s="26">
        <f t="shared" si="39"/>
        <v>1.702102999411912E-3</v>
      </c>
      <c r="AH75" s="6">
        <f t="shared" si="40"/>
        <v>6.1978762730557614E-2</v>
      </c>
      <c r="AI75" s="6">
        <f t="shared" si="41"/>
        <v>1.1130656655102938E-4</v>
      </c>
      <c r="AJ75" s="6">
        <f t="shared" si="42"/>
        <v>4.9912092328191925E-5</v>
      </c>
      <c r="AK75" s="6">
        <f t="shared" si="43"/>
        <v>6.1978762730557614E-2</v>
      </c>
      <c r="AL75" s="6">
        <f t="shared" si="44"/>
        <v>3.2616646224188982E-3</v>
      </c>
      <c r="AM75" s="6">
        <f t="shared" si="45"/>
        <v>3.2616646224188982E-3</v>
      </c>
      <c r="AN75" s="6">
        <f t="shared" si="46"/>
        <v>5.1972806847069408E-3</v>
      </c>
      <c r="AO75" s="6">
        <f t="shared" si="47"/>
        <v>3.5187471946064989E-3</v>
      </c>
      <c r="AP75" s="27">
        <f t="shared" si="48"/>
        <v>5.1972806847069408E-3</v>
      </c>
      <c r="AQ75" s="243">
        <f t="shared" si="49"/>
        <v>7.5999999999999998E-2</v>
      </c>
      <c r="AR75" s="6">
        <f t="shared" si="50"/>
        <v>7.0999999999999994E-2</v>
      </c>
      <c r="AS75" s="6">
        <f t="shared" si="51"/>
        <v>7.3999999999999996E-2</v>
      </c>
      <c r="AT75" s="137">
        <f t="shared" si="52"/>
        <v>0.51</v>
      </c>
      <c r="AU75" s="137">
        <f t="shared" si="53"/>
        <v>0.47</v>
      </c>
      <c r="AV75" s="137">
        <f t="shared" si="54"/>
        <v>0.49</v>
      </c>
      <c r="AW75" s="138">
        <f t="shared" si="55"/>
        <v>5</v>
      </c>
      <c r="AX75" s="138">
        <f t="shared" si="56"/>
        <v>5</v>
      </c>
      <c r="AY75" s="244">
        <f t="shared" si="57"/>
        <v>5</v>
      </c>
    </row>
    <row r="76" spans="1:51" ht="13.15" customHeight="1">
      <c r="A76" s="66">
        <v>9326</v>
      </c>
      <c r="B76" s="66" t="s">
        <v>294</v>
      </c>
      <c r="C76" s="241" t="str">
        <f>Rollover!A76</f>
        <v>Honda</v>
      </c>
      <c r="D76" s="74" t="str">
        <f>Rollover!B76</f>
        <v>Passport SUV FWD</v>
      </c>
      <c r="E76" s="136" t="s">
        <v>88</v>
      </c>
      <c r="F76" s="242">
        <f>Rollover!C76</f>
        <v>2019</v>
      </c>
      <c r="G76" s="11">
        <v>149.452</v>
      </c>
      <c r="H76" s="12">
        <v>0.28399999999999997</v>
      </c>
      <c r="I76" s="12">
        <v>839.01800000000003</v>
      </c>
      <c r="J76" s="12">
        <v>161.98599999999999</v>
      </c>
      <c r="K76" s="12">
        <v>26.393000000000001</v>
      </c>
      <c r="L76" s="12">
        <v>40.412999999999997</v>
      </c>
      <c r="M76" s="12">
        <v>204.447</v>
      </c>
      <c r="N76" s="13">
        <v>1080.329</v>
      </c>
      <c r="O76" s="11">
        <v>215.613</v>
      </c>
      <c r="P76" s="12">
        <v>0.35399999999999998</v>
      </c>
      <c r="Q76" s="12">
        <v>514.51599999999996</v>
      </c>
      <c r="R76" s="12">
        <v>309.17200000000003</v>
      </c>
      <c r="S76" s="12">
        <v>15.262</v>
      </c>
      <c r="T76" s="12">
        <v>41.395000000000003</v>
      </c>
      <c r="U76" s="12">
        <v>2126.6439999999998</v>
      </c>
      <c r="V76" s="13">
        <v>1939.922</v>
      </c>
      <c r="W76" s="243">
        <f t="shared" si="29"/>
        <v>4.755674803460027E-4</v>
      </c>
      <c r="X76" s="6">
        <f t="shared" si="30"/>
        <v>6.4902734152616492E-2</v>
      </c>
      <c r="Y76" s="6">
        <f t="shared" si="31"/>
        <v>1.256565816562397E-4</v>
      </c>
      <c r="Z76" s="6">
        <f t="shared" si="32"/>
        <v>2.5171241597722297E-5</v>
      </c>
      <c r="AA76" s="6">
        <f t="shared" si="33"/>
        <v>6.4902734152616492E-2</v>
      </c>
      <c r="AB76" s="6">
        <f t="shared" si="34"/>
        <v>3.0741824735776049E-2</v>
      </c>
      <c r="AC76" s="6">
        <f t="shared" si="35"/>
        <v>3.0741824735776049E-2</v>
      </c>
      <c r="AD76" s="6">
        <f t="shared" si="36"/>
        <v>3.3726795943986761E-3</v>
      </c>
      <c r="AE76" s="6">
        <f t="shared" si="37"/>
        <v>5.3061891869933169E-3</v>
      </c>
      <c r="AF76" s="27">
        <f t="shared" si="38"/>
        <v>5.3061891869933169E-3</v>
      </c>
      <c r="AG76" s="26">
        <f t="shared" si="39"/>
        <v>2.4824777364278626E-3</v>
      </c>
      <c r="AH76" s="6">
        <f t="shared" si="40"/>
        <v>7.3785418944137704E-2</v>
      </c>
      <c r="AI76" s="6">
        <f t="shared" si="41"/>
        <v>1.2116033005660668E-4</v>
      </c>
      <c r="AJ76" s="6">
        <f t="shared" si="42"/>
        <v>5.5870310784534696E-5</v>
      </c>
      <c r="AK76" s="6">
        <f t="shared" si="43"/>
        <v>7.3785418944137704E-2</v>
      </c>
      <c r="AL76" s="6">
        <f t="shared" si="44"/>
        <v>1.1027544660928279E-2</v>
      </c>
      <c r="AM76" s="6">
        <f t="shared" si="45"/>
        <v>1.1027544660928279E-2</v>
      </c>
      <c r="AN76" s="6">
        <f t="shared" si="46"/>
        <v>1.5148192892479439E-2</v>
      </c>
      <c r="AO76" s="6">
        <f t="shared" si="47"/>
        <v>1.3165878670180306E-2</v>
      </c>
      <c r="AP76" s="27">
        <f t="shared" si="48"/>
        <v>1.5148192892479439E-2</v>
      </c>
      <c r="AQ76" s="243">
        <f t="shared" si="49"/>
        <v>9.9000000000000005E-2</v>
      </c>
      <c r="AR76" s="6">
        <f t="shared" si="50"/>
        <v>0.1</v>
      </c>
      <c r="AS76" s="6">
        <f t="shared" si="51"/>
        <v>0.1</v>
      </c>
      <c r="AT76" s="137">
        <f t="shared" si="52"/>
        <v>0.66</v>
      </c>
      <c r="AU76" s="137">
        <f t="shared" si="53"/>
        <v>0.67</v>
      </c>
      <c r="AV76" s="137">
        <f t="shared" si="54"/>
        <v>0.67</v>
      </c>
      <c r="AW76" s="138">
        <f t="shared" si="55"/>
        <v>5</v>
      </c>
      <c r="AX76" s="138">
        <f t="shared" si="56"/>
        <v>4</v>
      </c>
      <c r="AY76" s="244">
        <f t="shared" si="57"/>
        <v>4</v>
      </c>
    </row>
    <row r="77" spans="1:51" ht="13.15" customHeight="1">
      <c r="A77" s="66">
        <v>9326</v>
      </c>
      <c r="B77" s="66" t="s">
        <v>294</v>
      </c>
      <c r="C77" s="241" t="str">
        <f>Rollover!A77</f>
        <v>Honda</v>
      </c>
      <c r="D77" s="74" t="str">
        <f>Rollover!B77</f>
        <v>Passport SUV AWD</v>
      </c>
      <c r="E77" s="136" t="s">
        <v>88</v>
      </c>
      <c r="F77" s="242">
        <f>Rollover!C77</f>
        <v>2019</v>
      </c>
      <c r="G77" s="11">
        <v>149.452</v>
      </c>
      <c r="H77" s="12">
        <v>0.28399999999999997</v>
      </c>
      <c r="I77" s="12">
        <v>839.01800000000003</v>
      </c>
      <c r="J77" s="12">
        <v>161.98599999999999</v>
      </c>
      <c r="K77" s="12">
        <v>26.393000000000001</v>
      </c>
      <c r="L77" s="12">
        <v>40.412999999999997</v>
      </c>
      <c r="M77" s="12">
        <v>204.447</v>
      </c>
      <c r="N77" s="13">
        <v>1080.329</v>
      </c>
      <c r="O77" s="11">
        <v>215.613</v>
      </c>
      <c r="P77" s="12">
        <v>0.35399999999999998</v>
      </c>
      <c r="Q77" s="12">
        <v>514.51599999999996</v>
      </c>
      <c r="R77" s="12">
        <v>309.17200000000003</v>
      </c>
      <c r="S77" s="12">
        <v>15.262</v>
      </c>
      <c r="T77" s="12">
        <v>41.395000000000003</v>
      </c>
      <c r="U77" s="12">
        <v>2126.6439999999998</v>
      </c>
      <c r="V77" s="13">
        <v>1939.922</v>
      </c>
      <c r="W77" s="243">
        <f t="shared" si="29"/>
        <v>4.755674803460027E-4</v>
      </c>
      <c r="X77" s="6">
        <f t="shared" si="30"/>
        <v>6.4902734152616492E-2</v>
      </c>
      <c r="Y77" s="6">
        <f t="shared" si="31"/>
        <v>1.256565816562397E-4</v>
      </c>
      <c r="Z77" s="6">
        <f t="shared" si="32"/>
        <v>2.5171241597722297E-5</v>
      </c>
      <c r="AA77" s="6">
        <f t="shared" si="33"/>
        <v>6.4902734152616492E-2</v>
      </c>
      <c r="AB77" s="6">
        <f t="shared" si="34"/>
        <v>3.0741824735776049E-2</v>
      </c>
      <c r="AC77" s="6">
        <f t="shared" si="35"/>
        <v>3.0741824735776049E-2</v>
      </c>
      <c r="AD77" s="6">
        <f t="shared" si="36"/>
        <v>3.3726795943986761E-3</v>
      </c>
      <c r="AE77" s="6">
        <f t="shared" si="37"/>
        <v>5.3061891869933169E-3</v>
      </c>
      <c r="AF77" s="27">
        <f t="shared" si="38"/>
        <v>5.3061891869933169E-3</v>
      </c>
      <c r="AG77" s="26">
        <f t="shared" si="39"/>
        <v>2.4824777364278626E-3</v>
      </c>
      <c r="AH77" s="6">
        <f t="shared" si="40"/>
        <v>7.3785418944137704E-2</v>
      </c>
      <c r="AI77" s="6">
        <f t="shared" si="41"/>
        <v>1.2116033005660668E-4</v>
      </c>
      <c r="AJ77" s="6">
        <f t="shared" si="42"/>
        <v>5.5870310784534696E-5</v>
      </c>
      <c r="AK77" s="6">
        <f t="shared" si="43"/>
        <v>7.3785418944137704E-2</v>
      </c>
      <c r="AL77" s="6">
        <f t="shared" si="44"/>
        <v>1.1027544660928279E-2</v>
      </c>
      <c r="AM77" s="6">
        <f t="shared" si="45"/>
        <v>1.1027544660928279E-2</v>
      </c>
      <c r="AN77" s="6">
        <f t="shared" si="46"/>
        <v>1.5148192892479439E-2</v>
      </c>
      <c r="AO77" s="6">
        <f t="shared" si="47"/>
        <v>1.3165878670180306E-2</v>
      </c>
      <c r="AP77" s="27">
        <f t="shared" si="48"/>
        <v>1.5148192892479439E-2</v>
      </c>
      <c r="AQ77" s="243">
        <f t="shared" si="49"/>
        <v>9.9000000000000005E-2</v>
      </c>
      <c r="AR77" s="6">
        <f t="shared" si="50"/>
        <v>0.1</v>
      </c>
      <c r="AS77" s="6">
        <f t="shared" si="51"/>
        <v>0.1</v>
      </c>
      <c r="AT77" s="137">
        <f t="shared" si="52"/>
        <v>0.66</v>
      </c>
      <c r="AU77" s="137">
        <f t="shared" si="53"/>
        <v>0.67</v>
      </c>
      <c r="AV77" s="137">
        <f t="shared" si="54"/>
        <v>0.67</v>
      </c>
      <c r="AW77" s="138">
        <f t="shared" si="55"/>
        <v>5</v>
      </c>
      <c r="AX77" s="138">
        <f t="shared" si="56"/>
        <v>4</v>
      </c>
      <c r="AY77" s="244">
        <f t="shared" si="57"/>
        <v>4</v>
      </c>
    </row>
    <row r="78" spans="1:51" ht="13.15" customHeight="1">
      <c r="A78" s="151">
        <v>10672</v>
      </c>
      <c r="B78" s="67" t="s">
        <v>305</v>
      </c>
      <c r="C78" s="241" t="str">
        <f>Rollover!A78</f>
        <v>Hyundai</v>
      </c>
      <c r="D78" s="74" t="str">
        <f>Rollover!B78</f>
        <v>Kona SUV FWD</v>
      </c>
      <c r="E78" s="136" t="s">
        <v>205</v>
      </c>
      <c r="F78" s="242">
        <f>Rollover!C78</f>
        <v>2019</v>
      </c>
      <c r="G78" s="250">
        <v>205.191</v>
      </c>
      <c r="H78" s="12">
        <v>0.19800000000000001</v>
      </c>
      <c r="I78" s="12">
        <v>919.11599999999999</v>
      </c>
      <c r="J78" s="12">
        <v>252.48400000000001</v>
      </c>
      <c r="K78" s="12">
        <v>25.451000000000001</v>
      </c>
      <c r="L78" s="12">
        <v>46.457999999999998</v>
      </c>
      <c r="M78" s="12">
        <v>127.98</v>
      </c>
      <c r="N78" s="13">
        <v>1030.181</v>
      </c>
      <c r="O78" s="11">
        <v>216.91399999999999</v>
      </c>
      <c r="P78" s="12">
        <v>0.36499999999999999</v>
      </c>
      <c r="Q78" s="12">
        <v>858.23699999999997</v>
      </c>
      <c r="R78" s="12">
        <v>310.346</v>
      </c>
      <c r="S78" s="12">
        <v>15.863</v>
      </c>
      <c r="T78" s="12">
        <v>52.267000000000003</v>
      </c>
      <c r="U78" s="12">
        <v>260.48399999999998</v>
      </c>
      <c r="V78" s="13">
        <v>121.444</v>
      </c>
      <c r="W78" s="243">
        <f t="shared" si="29"/>
        <v>2.0121432338468387E-3</v>
      </c>
      <c r="X78" s="6">
        <f t="shared" si="30"/>
        <v>5.5353149259637621E-2</v>
      </c>
      <c r="Y78" s="6">
        <f t="shared" si="31"/>
        <v>1.5198153981330124E-4</v>
      </c>
      <c r="Z78" s="6">
        <f t="shared" si="32"/>
        <v>3.1206576282842768E-5</v>
      </c>
      <c r="AA78" s="6">
        <f t="shared" si="33"/>
        <v>5.5353149259637621E-2</v>
      </c>
      <c r="AB78" s="6">
        <f t="shared" si="34"/>
        <v>2.7415827010240448E-2</v>
      </c>
      <c r="AC78" s="6">
        <f t="shared" si="35"/>
        <v>2.7415827010240448E-2</v>
      </c>
      <c r="AD78" s="6">
        <f t="shared" si="36"/>
        <v>3.2417285565219428E-3</v>
      </c>
      <c r="AE78" s="6">
        <f t="shared" si="37"/>
        <v>5.1704177911751801E-3</v>
      </c>
      <c r="AF78" s="27">
        <f t="shared" si="38"/>
        <v>5.1704177911751801E-3</v>
      </c>
      <c r="AG78" s="26">
        <f t="shared" si="39"/>
        <v>2.5458922781193554E-3</v>
      </c>
      <c r="AH78" s="6">
        <f t="shared" si="40"/>
        <v>7.5279199017373247E-2</v>
      </c>
      <c r="AI78" s="6">
        <f t="shared" si="41"/>
        <v>4.4258005792096694E-4</v>
      </c>
      <c r="AJ78" s="6">
        <f t="shared" si="42"/>
        <v>5.6118125793314323E-5</v>
      </c>
      <c r="AK78" s="6">
        <f t="shared" si="43"/>
        <v>7.5279199017373247E-2</v>
      </c>
      <c r="AL78" s="6">
        <f t="shared" si="44"/>
        <v>1.2278550146415927E-2</v>
      </c>
      <c r="AM78" s="6">
        <f t="shared" si="45"/>
        <v>1.2278550146415927E-2</v>
      </c>
      <c r="AN78" s="6">
        <f t="shared" si="46"/>
        <v>3.6973407527235926E-3</v>
      </c>
      <c r="AO78" s="6">
        <f t="shared" si="47"/>
        <v>3.3269334127066824E-3</v>
      </c>
      <c r="AP78" s="27">
        <f t="shared" si="48"/>
        <v>3.6973407527235926E-3</v>
      </c>
      <c r="AQ78" s="243">
        <f t="shared" si="49"/>
        <v>8.7999999999999995E-2</v>
      </c>
      <c r="AR78" s="6">
        <f t="shared" si="50"/>
        <v>9.1999999999999998E-2</v>
      </c>
      <c r="AS78" s="6">
        <f t="shared" si="51"/>
        <v>0.09</v>
      </c>
      <c r="AT78" s="137">
        <f t="shared" si="52"/>
        <v>0.59</v>
      </c>
      <c r="AU78" s="137">
        <f t="shared" si="53"/>
        <v>0.61</v>
      </c>
      <c r="AV78" s="137">
        <f t="shared" si="54"/>
        <v>0.6</v>
      </c>
      <c r="AW78" s="138">
        <f t="shared" si="55"/>
        <v>5</v>
      </c>
      <c r="AX78" s="138">
        <f t="shared" si="56"/>
        <v>5</v>
      </c>
      <c r="AY78" s="244">
        <f t="shared" si="57"/>
        <v>5</v>
      </c>
    </row>
    <row r="79" spans="1:51" ht="13.15" customHeight="1">
      <c r="A79" s="151">
        <v>10672</v>
      </c>
      <c r="B79" s="67" t="s">
        <v>305</v>
      </c>
      <c r="C79" s="241" t="str">
        <f>Rollover!A79</f>
        <v>Hyundai</v>
      </c>
      <c r="D79" s="74" t="str">
        <f>Rollover!B79</f>
        <v>Kona SUV AWD</v>
      </c>
      <c r="E79" s="136" t="s">
        <v>205</v>
      </c>
      <c r="F79" s="242">
        <f>Rollover!C79</f>
        <v>2019</v>
      </c>
      <c r="G79" s="250">
        <v>205.191</v>
      </c>
      <c r="H79" s="12">
        <v>0.19800000000000001</v>
      </c>
      <c r="I79" s="12">
        <v>919.11599999999999</v>
      </c>
      <c r="J79" s="12">
        <v>252.48400000000001</v>
      </c>
      <c r="K79" s="12">
        <v>25.451000000000001</v>
      </c>
      <c r="L79" s="12">
        <v>46.457999999999998</v>
      </c>
      <c r="M79" s="12">
        <v>127.98</v>
      </c>
      <c r="N79" s="13">
        <v>1030.181</v>
      </c>
      <c r="O79" s="11">
        <v>216.91399999999999</v>
      </c>
      <c r="P79" s="12">
        <v>0.36499999999999999</v>
      </c>
      <c r="Q79" s="12">
        <v>858.23699999999997</v>
      </c>
      <c r="R79" s="12">
        <v>310.346</v>
      </c>
      <c r="S79" s="12">
        <v>15.863</v>
      </c>
      <c r="T79" s="12">
        <v>52.267000000000003</v>
      </c>
      <c r="U79" s="12">
        <v>260.48399999999998</v>
      </c>
      <c r="V79" s="13">
        <v>121.444</v>
      </c>
      <c r="W79" s="243">
        <f t="shared" si="29"/>
        <v>2.0121432338468387E-3</v>
      </c>
      <c r="X79" s="6">
        <f t="shared" si="30"/>
        <v>5.5353149259637621E-2</v>
      </c>
      <c r="Y79" s="6">
        <f t="shared" si="31"/>
        <v>1.5198153981330124E-4</v>
      </c>
      <c r="Z79" s="6">
        <f t="shared" si="32"/>
        <v>3.1206576282842768E-5</v>
      </c>
      <c r="AA79" s="6">
        <f t="shared" si="33"/>
        <v>5.5353149259637621E-2</v>
      </c>
      <c r="AB79" s="6">
        <f t="shared" si="34"/>
        <v>2.7415827010240448E-2</v>
      </c>
      <c r="AC79" s="6">
        <f t="shared" si="35"/>
        <v>2.7415827010240448E-2</v>
      </c>
      <c r="AD79" s="6">
        <f t="shared" si="36"/>
        <v>3.2417285565219428E-3</v>
      </c>
      <c r="AE79" s="6">
        <f t="shared" si="37"/>
        <v>5.1704177911751801E-3</v>
      </c>
      <c r="AF79" s="27">
        <f t="shared" si="38"/>
        <v>5.1704177911751801E-3</v>
      </c>
      <c r="AG79" s="26">
        <f t="shared" si="39"/>
        <v>2.5458922781193554E-3</v>
      </c>
      <c r="AH79" s="6">
        <f t="shared" si="40"/>
        <v>7.5279199017373247E-2</v>
      </c>
      <c r="AI79" s="6">
        <f t="shared" si="41"/>
        <v>4.4258005792096694E-4</v>
      </c>
      <c r="AJ79" s="6">
        <f t="shared" si="42"/>
        <v>5.6118125793314323E-5</v>
      </c>
      <c r="AK79" s="6">
        <f t="shared" si="43"/>
        <v>7.5279199017373247E-2</v>
      </c>
      <c r="AL79" s="6">
        <f t="shared" si="44"/>
        <v>1.2278550146415927E-2</v>
      </c>
      <c r="AM79" s="6">
        <f t="shared" si="45"/>
        <v>1.2278550146415927E-2</v>
      </c>
      <c r="AN79" s="6">
        <f t="shared" si="46"/>
        <v>3.6973407527235926E-3</v>
      </c>
      <c r="AO79" s="6">
        <f t="shared" si="47"/>
        <v>3.3269334127066824E-3</v>
      </c>
      <c r="AP79" s="27">
        <f t="shared" si="48"/>
        <v>3.6973407527235926E-3</v>
      </c>
      <c r="AQ79" s="243">
        <f t="shared" si="49"/>
        <v>8.7999999999999995E-2</v>
      </c>
      <c r="AR79" s="6">
        <f t="shared" si="50"/>
        <v>9.1999999999999998E-2</v>
      </c>
      <c r="AS79" s="6">
        <f t="shared" si="51"/>
        <v>0.09</v>
      </c>
      <c r="AT79" s="137">
        <f t="shared" si="52"/>
        <v>0.59</v>
      </c>
      <c r="AU79" s="137">
        <f t="shared" si="53"/>
        <v>0.61</v>
      </c>
      <c r="AV79" s="137">
        <f t="shared" si="54"/>
        <v>0.6</v>
      </c>
      <c r="AW79" s="138">
        <f t="shared" si="55"/>
        <v>5</v>
      </c>
      <c r="AX79" s="138">
        <f t="shared" si="56"/>
        <v>5</v>
      </c>
      <c r="AY79" s="244">
        <f t="shared" si="57"/>
        <v>5</v>
      </c>
    </row>
    <row r="80" spans="1:51" ht="13.15" customHeight="1">
      <c r="A80" s="151">
        <v>10647</v>
      </c>
      <c r="B80" s="67" t="s">
        <v>271</v>
      </c>
      <c r="C80" s="241" t="str">
        <f>Rollover!A80</f>
        <v>Hyundai</v>
      </c>
      <c r="D80" s="74" t="str">
        <f>Rollover!B80</f>
        <v>Santa Fe SUV FWD</v>
      </c>
      <c r="E80" s="136" t="s">
        <v>88</v>
      </c>
      <c r="F80" s="242">
        <f>Rollover!C80</f>
        <v>2019</v>
      </c>
      <c r="G80" s="11">
        <v>453.86799999999999</v>
      </c>
      <c r="H80" s="12">
        <v>0.189</v>
      </c>
      <c r="I80" s="12">
        <v>742.702</v>
      </c>
      <c r="J80" s="12">
        <v>156.19</v>
      </c>
      <c r="K80" s="12">
        <v>21.164000000000001</v>
      </c>
      <c r="L80" s="12">
        <v>48.927999999999997</v>
      </c>
      <c r="M80" s="12">
        <v>1664.9459999999999</v>
      </c>
      <c r="N80" s="13">
        <v>2766.2689999999998</v>
      </c>
      <c r="O80" s="11">
        <v>244.45699999999999</v>
      </c>
      <c r="P80" s="12">
        <v>0.33</v>
      </c>
      <c r="Q80" s="12">
        <v>534.10599999999999</v>
      </c>
      <c r="R80" s="12">
        <v>213.62700000000001</v>
      </c>
      <c r="S80" s="12">
        <v>12.792</v>
      </c>
      <c r="T80" s="12">
        <v>43.676000000000002</v>
      </c>
      <c r="U80" s="12">
        <v>1137.1010000000001</v>
      </c>
      <c r="V80" s="13">
        <v>648.99300000000005</v>
      </c>
      <c r="W80" s="243">
        <f t="shared" si="29"/>
        <v>3.5660199842843271E-2</v>
      </c>
      <c r="X80" s="6">
        <f t="shared" si="30"/>
        <v>5.443389352565986E-2</v>
      </c>
      <c r="Y80" s="6">
        <f t="shared" si="31"/>
        <v>9.9965770980295227E-5</v>
      </c>
      <c r="Z80" s="6">
        <f t="shared" si="32"/>
        <v>2.4827129346349428E-5</v>
      </c>
      <c r="AA80" s="6">
        <f t="shared" si="33"/>
        <v>5.443389352565986E-2</v>
      </c>
      <c r="AB80" s="6">
        <f t="shared" si="34"/>
        <v>1.5707129345604219E-2</v>
      </c>
      <c r="AC80" s="6">
        <f t="shared" si="35"/>
        <v>1.5707129345604219E-2</v>
      </c>
      <c r="AD80" s="6">
        <f t="shared" si="36"/>
        <v>7.1761227170421289E-3</v>
      </c>
      <c r="AE80" s="6">
        <f t="shared" si="37"/>
        <v>1.2647761288799349E-2</v>
      </c>
      <c r="AF80" s="27">
        <f t="shared" si="38"/>
        <v>1.2647761288799349E-2</v>
      </c>
      <c r="AG80" s="26">
        <f t="shared" si="39"/>
        <v>4.1498760898567438E-3</v>
      </c>
      <c r="AH80" s="6">
        <f t="shared" si="40"/>
        <v>7.0620545191386414E-2</v>
      </c>
      <c r="AI80" s="6">
        <f t="shared" si="41"/>
        <v>1.3044604896724239E-4</v>
      </c>
      <c r="AJ80" s="6">
        <f t="shared" si="42"/>
        <v>3.8972075432963396E-5</v>
      </c>
      <c r="AK80" s="6">
        <f t="shared" si="43"/>
        <v>7.0620545191386414E-2</v>
      </c>
      <c r="AL80" s="6">
        <f t="shared" si="44"/>
        <v>6.9000008788053695E-3</v>
      </c>
      <c r="AM80" s="6">
        <f t="shared" si="45"/>
        <v>6.9000008788053695E-3</v>
      </c>
      <c r="AN80" s="6">
        <f t="shared" si="46"/>
        <v>7.1850433348776199E-3</v>
      </c>
      <c r="AO80" s="6">
        <f t="shared" si="47"/>
        <v>4.9646659528118954E-3</v>
      </c>
      <c r="AP80" s="27">
        <f t="shared" si="48"/>
        <v>7.1850433348776199E-3</v>
      </c>
      <c r="AQ80" s="243">
        <f t="shared" si="49"/>
        <v>0.114</v>
      </c>
      <c r="AR80" s="6">
        <f t="shared" si="50"/>
        <v>8.6999999999999994E-2</v>
      </c>
      <c r="AS80" s="6">
        <f t="shared" si="51"/>
        <v>0.10100000000000001</v>
      </c>
      <c r="AT80" s="137">
        <f t="shared" si="52"/>
        <v>0.76</v>
      </c>
      <c r="AU80" s="137">
        <f t="shared" si="53"/>
        <v>0.57999999999999996</v>
      </c>
      <c r="AV80" s="137">
        <f t="shared" si="54"/>
        <v>0.67</v>
      </c>
      <c r="AW80" s="138">
        <f t="shared" si="55"/>
        <v>4</v>
      </c>
      <c r="AX80" s="138">
        <f t="shared" si="56"/>
        <v>5</v>
      </c>
      <c r="AY80" s="244">
        <f t="shared" si="57"/>
        <v>4</v>
      </c>
    </row>
    <row r="81" spans="1:51" ht="13.15" customHeight="1">
      <c r="A81" s="151">
        <v>10647</v>
      </c>
      <c r="B81" s="67" t="s">
        <v>271</v>
      </c>
      <c r="C81" s="241" t="str">
        <f>Rollover!A81</f>
        <v>Hyundai</v>
      </c>
      <c r="D81" s="74" t="str">
        <f>Rollover!B81</f>
        <v>Santa Fe SUV AWD</v>
      </c>
      <c r="E81" s="139" t="s">
        <v>88</v>
      </c>
      <c r="F81" s="242">
        <f>Rollover!C81</f>
        <v>2019</v>
      </c>
      <c r="G81" s="19">
        <v>453.86799999999999</v>
      </c>
      <c r="H81" s="20">
        <v>0.189</v>
      </c>
      <c r="I81" s="20">
        <v>742.702</v>
      </c>
      <c r="J81" s="20">
        <v>156.19</v>
      </c>
      <c r="K81" s="20">
        <v>21.164000000000001</v>
      </c>
      <c r="L81" s="20">
        <v>48.927999999999997</v>
      </c>
      <c r="M81" s="20">
        <v>1664.9459999999999</v>
      </c>
      <c r="N81" s="21">
        <v>2766.2689999999998</v>
      </c>
      <c r="O81" s="19">
        <v>244.45699999999999</v>
      </c>
      <c r="P81" s="20">
        <v>0.33</v>
      </c>
      <c r="Q81" s="20">
        <v>534.10599999999999</v>
      </c>
      <c r="R81" s="20">
        <v>213.62700000000001</v>
      </c>
      <c r="S81" s="20">
        <v>12.792</v>
      </c>
      <c r="T81" s="20">
        <v>43.676000000000002</v>
      </c>
      <c r="U81" s="20">
        <v>1137.1010000000001</v>
      </c>
      <c r="V81" s="21">
        <v>648.99300000000005</v>
      </c>
      <c r="W81" s="243">
        <f t="shared" si="29"/>
        <v>3.5660199842843271E-2</v>
      </c>
      <c r="X81" s="6">
        <f t="shared" si="30"/>
        <v>5.443389352565986E-2</v>
      </c>
      <c r="Y81" s="6">
        <f t="shared" si="31"/>
        <v>9.9965770980295227E-5</v>
      </c>
      <c r="Z81" s="6">
        <f t="shared" si="32"/>
        <v>2.4827129346349428E-5</v>
      </c>
      <c r="AA81" s="6">
        <f t="shared" si="33"/>
        <v>5.443389352565986E-2</v>
      </c>
      <c r="AB81" s="6">
        <f t="shared" si="34"/>
        <v>1.5707129345604219E-2</v>
      </c>
      <c r="AC81" s="6">
        <f t="shared" si="35"/>
        <v>1.5707129345604219E-2</v>
      </c>
      <c r="AD81" s="6">
        <f t="shared" si="36"/>
        <v>7.1761227170421289E-3</v>
      </c>
      <c r="AE81" s="6">
        <f t="shared" si="37"/>
        <v>1.2647761288799349E-2</v>
      </c>
      <c r="AF81" s="27">
        <f t="shared" si="38"/>
        <v>1.2647761288799349E-2</v>
      </c>
      <c r="AG81" s="26">
        <f t="shared" si="39"/>
        <v>4.1498760898567438E-3</v>
      </c>
      <c r="AH81" s="6">
        <f t="shared" si="40"/>
        <v>7.0620545191386414E-2</v>
      </c>
      <c r="AI81" s="6">
        <f t="shared" si="41"/>
        <v>1.3044604896724239E-4</v>
      </c>
      <c r="AJ81" s="6">
        <f t="shared" si="42"/>
        <v>3.8972075432963396E-5</v>
      </c>
      <c r="AK81" s="6">
        <f t="shared" si="43"/>
        <v>7.0620545191386414E-2</v>
      </c>
      <c r="AL81" s="6">
        <f t="shared" si="44"/>
        <v>6.9000008788053695E-3</v>
      </c>
      <c r="AM81" s="6">
        <f t="shared" si="45"/>
        <v>6.9000008788053695E-3</v>
      </c>
      <c r="AN81" s="6">
        <f t="shared" si="46"/>
        <v>7.1850433348776199E-3</v>
      </c>
      <c r="AO81" s="6">
        <f t="shared" si="47"/>
        <v>4.9646659528118954E-3</v>
      </c>
      <c r="AP81" s="27">
        <f t="shared" si="48"/>
        <v>7.1850433348776199E-3</v>
      </c>
      <c r="AQ81" s="243">
        <f t="shared" si="49"/>
        <v>0.114</v>
      </c>
      <c r="AR81" s="6">
        <f t="shared" si="50"/>
        <v>8.6999999999999994E-2</v>
      </c>
      <c r="AS81" s="6">
        <f t="shared" si="51"/>
        <v>0.10100000000000001</v>
      </c>
      <c r="AT81" s="137">
        <f t="shared" si="52"/>
        <v>0.76</v>
      </c>
      <c r="AU81" s="137">
        <f t="shared" si="53"/>
        <v>0.57999999999999996</v>
      </c>
      <c r="AV81" s="137">
        <f t="shared" si="54"/>
        <v>0.67</v>
      </c>
      <c r="AW81" s="138">
        <f t="shared" si="55"/>
        <v>4</v>
      </c>
      <c r="AX81" s="138">
        <f t="shared" si="56"/>
        <v>5</v>
      </c>
      <c r="AY81" s="244">
        <f t="shared" si="57"/>
        <v>4</v>
      </c>
    </row>
    <row r="82" spans="1:51" ht="13.15" customHeight="1">
      <c r="A82" s="151">
        <v>10713</v>
      </c>
      <c r="B82" s="67" t="s">
        <v>336</v>
      </c>
      <c r="C82" s="241" t="str">
        <f>Rollover!A82</f>
        <v>Infiniti</v>
      </c>
      <c r="D82" s="74" t="str">
        <f>Rollover!B82</f>
        <v>QX50 SUV FWD</v>
      </c>
      <c r="E82" s="136" t="s">
        <v>202</v>
      </c>
      <c r="F82" s="242">
        <f>Rollover!C82</f>
        <v>2019</v>
      </c>
      <c r="G82" s="245">
        <v>176.59700000000001</v>
      </c>
      <c r="H82" s="246">
        <v>0.17899999999999999</v>
      </c>
      <c r="I82" s="246">
        <v>1069.9960000000001</v>
      </c>
      <c r="J82" s="246">
        <v>149.786</v>
      </c>
      <c r="K82" s="246">
        <v>23.047000000000001</v>
      </c>
      <c r="L82" s="246">
        <v>37.143000000000001</v>
      </c>
      <c r="M82" s="246">
        <v>824.15599999999995</v>
      </c>
      <c r="N82" s="247">
        <v>1235.604</v>
      </c>
      <c r="O82" s="11">
        <v>320.99200000000002</v>
      </c>
      <c r="P82" s="12">
        <v>0.30199999999999999</v>
      </c>
      <c r="Q82" s="12">
        <v>529.12300000000005</v>
      </c>
      <c r="R82" s="12">
        <v>308.98399999999998</v>
      </c>
      <c r="S82" s="12">
        <v>15.567</v>
      </c>
      <c r="T82" s="12">
        <v>39.542999999999999</v>
      </c>
      <c r="U82" s="12">
        <v>1659.3109999999999</v>
      </c>
      <c r="V82" s="13">
        <v>2709.761</v>
      </c>
      <c r="W82" s="243">
        <f t="shared" si="29"/>
        <v>1.0382889715815696E-3</v>
      </c>
      <c r="X82" s="6">
        <f t="shared" si="30"/>
        <v>5.3429379881601263E-2</v>
      </c>
      <c r="Y82" s="6">
        <f t="shared" si="31"/>
        <v>2.1746405451239409E-4</v>
      </c>
      <c r="Z82" s="6">
        <f t="shared" si="32"/>
        <v>2.4452387398829503E-5</v>
      </c>
      <c r="AA82" s="6">
        <f t="shared" si="33"/>
        <v>5.3429379881601263E-2</v>
      </c>
      <c r="AB82" s="6">
        <f t="shared" si="34"/>
        <v>2.0215150508888925E-2</v>
      </c>
      <c r="AC82" s="6">
        <f t="shared" si="35"/>
        <v>2.0215150508888925E-2</v>
      </c>
      <c r="AD82" s="6">
        <f t="shared" si="36"/>
        <v>4.647957814359626E-3</v>
      </c>
      <c r="AE82" s="6">
        <f t="shared" si="37"/>
        <v>5.7494778823957591E-3</v>
      </c>
      <c r="AF82" s="27">
        <f t="shared" si="38"/>
        <v>5.7494778823957591E-3</v>
      </c>
      <c r="AG82" s="26">
        <f t="shared" si="39"/>
        <v>1.1557169299933371E-2</v>
      </c>
      <c r="AH82" s="6">
        <f t="shared" si="40"/>
        <v>6.7086953960828088E-2</v>
      </c>
      <c r="AI82" s="6">
        <f t="shared" si="41"/>
        <v>1.2801868644074353E-4</v>
      </c>
      <c r="AJ82" s="6">
        <f t="shared" si="42"/>
        <v>5.5830728382752665E-5</v>
      </c>
      <c r="AK82" s="6">
        <f t="shared" si="43"/>
        <v>6.7086953960828088E-2</v>
      </c>
      <c r="AL82" s="6">
        <f t="shared" si="44"/>
        <v>1.1649066200782897E-2</v>
      </c>
      <c r="AM82" s="6">
        <f t="shared" si="45"/>
        <v>1.1649066200782897E-2</v>
      </c>
      <c r="AN82" s="6">
        <f t="shared" si="46"/>
        <v>1.065861520688789E-2</v>
      </c>
      <c r="AO82" s="6">
        <f t="shared" si="47"/>
        <v>2.3423047133673693E-2</v>
      </c>
      <c r="AP82" s="27">
        <f t="shared" si="48"/>
        <v>2.3423047133673693E-2</v>
      </c>
      <c r="AQ82" s="243">
        <f t="shared" si="49"/>
        <v>7.9000000000000001E-2</v>
      </c>
      <c r="AR82" s="6">
        <f t="shared" si="50"/>
        <v>0.11</v>
      </c>
      <c r="AS82" s="6">
        <f t="shared" si="51"/>
        <v>9.5000000000000001E-2</v>
      </c>
      <c r="AT82" s="137">
        <f t="shared" si="52"/>
        <v>0.53</v>
      </c>
      <c r="AU82" s="137">
        <f t="shared" si="53"/>
        <v>0.73</v>
      </c>
      <c r="AV82" s="137">
        <f t="shared" si="54"/>
        <v>0.63</v>
      </c>
      <c r="AW82" s="138">
        <f t="shared" si="55"/>
        <v>5</v>
      </c>
      <c r="AX82" s="138">
        <f t="shared" si="56"/>
        <v>4</v>
      </c>
      <c r="AY82" s="244">
        <f t="shared" si="57"/>
        <v>5</v>
      </c>
    </row>
    <row r="83" spans="1:51" ht="13.15" customHeight="1">
      <c r="A83" s="151">
        <v>10713</v>
      </c>
      <c r="B83" s="67" t="s">
        <v>336</v>
      </c>
      <c r="C83" s="241" t="str">
        <f>Rollover!A83</f>
        <v>Infiniti</v>
      </c>
      <c r="D83" s="74" t="str">
        <f>Rollover!B83</f>
        <v>QX50 SUV AWD</v>
      </c>
      <c r="E83" s="136" t="s">
        <v>202</v>
      </c>
      <c r="F83" s="242">
        <f>Rollover!C83</f>
        <v>2019</v>
      </c>
      <c r="G83" s="245">
        <v>176.59700000000001</v>
      </c>
      <c r="H83" s="246">
        <v>0.17899999999999999</v>
      </c>
      <c r="I83" s="246">
        <v>1069.9960000000001</v>
      </c>
      <c r="J83" s="246">
        <v>149.786</v>
      </c>
      <c r="K83" s="246">
        <v>23.047000000000001</v>
      </c>
      <c r="L83" s="246">
        <v>37.143000000000001</v>
      </c>
      <c r="M83" s="246">
        <v>824.15599999999995</v>
      </c>
      <c r="N83" s="247">
        <v>1235.604</v>
      </c>
      <c r="O83" s="11">
        <v>320.99200000000002</v>
      </c>
      <c r="P83" s="12">
        <v>0.30199999999999999</v>
      </c>
      <c r="Q83" s="12">
        <v>529.12300000000005</v>
      </c>
      <c r="R83" s="12">
        <v>308.98399999999998</v>
      </c>
      <c r="S83" s="12">
        <v>15.567</v>
      </c>
      <c r="T83" s="12">
        <v>39.542999999999999</v>
      </c>
      <c r="U83" s="12">
        <v>1659.3109999999999</v>
      </c>
      <c r="V83" s="13">
        <v>2709.761</v>
      </c>
      <c r="W83" s="243">
        <f t="shared" si="29"/>
        <v>1.0382889715815696E-3</v>
      </c>
      <c r="X83" s="6">
        <f t="shared" si="30"/>
        <v>5.3429379881601263E-2</v>
      </c>
      <c r="Y83" s="6">
        <f t="shared" si="31"/>
        <v>2.1746405451239409E-4</v>
      </c>
      <c r="Z83" s="6">
        <f t="shared" si="32"/>
        <v>2.4452387398829503E-5</v>
      </c>
      <c r="AA83" s="6">
        <f t="shared" si="33"/>
        <v>5.3429379881601263E-2</v>
      </c>
      <c r="AB83" s="6">
        <f t="shared" si="34"/>
        <v>2.0215150508888925E-2</v>
      </c>
      <c r="AC83" s="6">
        <f t="shared" si="35"/>
        <v>2.0215150508888925E-2</v>
      </c>
      <c r="AD83" s="6">
        <f t="shared" si="36"/>
        <v>4.647957814359626E-3</v>
      </c>
      <c r="AE83" s="6">
        <f t="shared" si="37"/>
        <v>5.7494778823957591E-3</v>
      </c>
      <c r="AF83" s="27">
        <f t="shared" si="38"/>
        <v>5.7494778823957591E-3</v>
      </c>
      <c r="AG83" s="26">
        <f t="shared" si="39"/>
        <v>1.1557169299933371E-2</v>
      </c>
      <c r="AH83" s="6">
        <f t="shared" si="40"/>
        <v>6.7086953960828088E-2</v>
      </c>
      <c r="AI83" s="6">
        <f t="shared" si="41"/>
        <v>1.2801868644074353E-4</v>
      </c>
      <c r="AJ83" s="6">
        <f t="shared" si="42"/>
        <v>5.5830728382752665E-5</v>
      </c>
      <c r="AK83" s="6">
        <f t="shared" si="43"/>
        <v>6.7086953960828088E-2</v>
      </c>
      <c r="AL83" s="6">
        <f t="shared" si="44"/>
        <v>1.1649066200782897E-2</v>
      </c>
      <c r="AM83" s="6">
        <f t="shared" si="45"/>
        <v>1.1649066200782897E-2</v>
      </c>
      <c r="AN83" s="6">
        <f t="shared" si="46"/>
        <v>1.065861520688789E-2</v>
      </c>
      <c r="AO83" s="6">
        <f t="shared" si="47"/>
        <v>2.3423047133673693E-2</v>
      </c>
      <c r="AP83" s="27">
        <f t="shared" si="48"/>
        <v>2.3423047133673693E-2</v>
      </c>
      <c r="AQ83" s="243">
        <f t="shared" si="49"/>
        <v>7.9000000000000001E-2</v>
      </c>
      <c r="AR83" s="6">
        <f t="shared" si="50"/>
        <v>0.11</v>
      </c>
      <c r="AS83" s="6">
        <f t="shared" si="51"/>
        <v>9.5000000000000001E-2</v>
      </c>
      <c r="AT83" s="137">
        <f t="shared" si="52"/>
        <v>0.53</v>
      </c>
      <c r="AU83" s="137">
        <f t="shared" si="53"/>
        <v>0.73</v>
      </c>
      <c r="AV83" s="137">
        <f t="shared" si="54"/>
        <v>0.63</v>
      </c>
      <c r="AW83" s="138">
        <f t="shared" si="55"/>
        <v>5</v>
      </c>
      <c r="AX83" s="138">
        <f t="shared" si="56"/>
        <v>4</v>
      </c>
      <c r="AY83" s="244">
        <f t="shared" si="57"/>
        <v>5</v>
      </c>
    </row>
    <row r="84" spans="1:51" ht="13.15" customHeight="1">
      <c r="A84" s="151">
        <v>10648</v>
      </c>
      <c r="B84" s="67" t="s">
        <v>285</v>
      </c>
      <c r="C84" s="241" t="str">
        <f>Rollover!A84</f>
        <v>Jeep</v>
      </c>
      <c r="D84" s="74" t="str">
        <f>Rollover!B84</f>
        <v>Cherokee SUV FWD</v>
      </c>
      <c r="E84" s="136" t="s">
        <v>207</v>
      </c>
      <c r="F84" s="242">
        <f>Rollover!C84</f>
        <v>2019</v>
      </c>
      <c r="G84" s="11">
        <v>204.08699999999999</v>
      </c>
      <c r="H84" s="12">
        <v>0.38200000000000001</v>
      </c>
      <c r="I84" s="12">
        <v>1816.4770000000001</v>
      </c>
      <c r="J84" s="12">
        <v>183.50399999999999</v>
      </c>
      <c r="K84" s="12">
        <v>25.431000000000001</v>
      </c>
      <c r="L84" s="12">
        <v>41.752000000000002</v>
      </c>
      <c r="M84" s="12">
        <v>1638.011</v>
      </c>
      <c r="N84" s="13">
        <v>2295.799</v>
      </c>
      <c r="O84" s="11">
        <v>165.69399999999999</v>
      </c>
      <c r="P84" s="12">
        <v>0.37</v>
      </c>
      <c r="Q84" s="12">
        <v>967.49199999999996</v>
      </c>
      <c r="R84" s="12">
        <v>117.631</v>
      </c>
      <c r="S84" s="12">
        <v>13.364000000000001</v>
      </c>
      <c r="T84" s="12">
        <v>32.902999999999999</v>
      </c>
      <c r="U84" s="12">
        <v>1072.913</v>
      </c>
      <c r="V84" s="13">
        <v>1150.011</v>
      </c>
      <c r="W84" s="243">
        <f t="shared" si="29"/>
        <v>1.9661491932314291E-3</v>
      </c>
      <c r="X84" s="6">
        <f t="shared" si="30"/>
        <v>7.7642466682145958E-2</v>
      </c>
      <c r="Y84" s="6">
        <f t="shared" si="31"/>
        <v>1.2790380823260667E-3</v>
      </c>
      <c r="Z84" s="6">
        <f t="shared" si="32"/>
        <v>2.649102685978644E-5</v>
      </c>
      <c r="AA84" s="6">
        <f t="shared" si="33"/>
        <v>7.7642466682145958E-2</v>
      </c>
      <c r="AB84" s="6">
        <f t="shared" si="34"/>
        <v>2.7348471504206304E-2</v>
      </c>
      <c r="AC84" s="6">
        <f t="shared" si="35"/>
        <v>2.7348471504206304E-2</v>
      </c>
      <c r="AD84" s="6">
        <f t="shared" si="36"/>
        <v>7.0770951784240926E-3</v>
      </c>
      <c r="AE84" s="6">
        <f t="shared" si="37"/>
        <v>9.9320877177736661E-3</v>
      </c>
      <c r="AF84" s="27">
        <f t="shared" si="38"/>
        <v>9.9320877177736661E-3</v>
      </c>
      <c r="AG84" s="26">
        <f t="shared" si="39"/>
        <v>7.7494458717989375E-4</v>
      </c>
      <c r="AH84" s="6">
        <f t="shared" si="40"/>
        <v>7.5967333419551489E-2</v>
      </c>
      <c r="AI84" s="6">
        <f t="shared" si="41"/>
        <v>6.6799933325844781E-4</v>
      </c>
      <c r="AJ84" s="6">
        <f t="shared" si="42"/>
        <v>2.7138470289385529E-5</v>
      </c>
      <c r="AK84" s="6">
        <f t="shared" si="43"/>
        <v>7.5967333419551489E-2</v>
      </c>
      <c r="AL84" s="6">
        <f t="shared" si="44"/>
        <v>7.7240324227007854E-3</v>
      </c>
      <c r="AM84" s="6">
        <f t="shared" si="45"/>
        <v>7.7240324227007854E-3</v>
      </c>
      <c r="AN84" s="6">
        <f t="shared" si="46"/>
        <v>6.8444609313152742E-3</v>
      </c>
      <c r="AO84" s="6">
        <f t="shared" si="47"/>
        <v>7.2555497631345165E-3</v>
      </c>
      <c r="AP84" s="27">
        <f t="shared" si="48"/>
        <v>7.2555497631345165E-3</v>
      </c>
      <c r="AQ84" s="243">
        <f t="shared" si="49"/>
        <v>0.114</v>
      </c>
      <c r="AR84" s="6">
        <f t="shared" si="50"/>
        <v>0.09</v>
      </c>
      <c r="AS84" s="6">
        <f t="shared" si="51"/>
        <v>0.10199999999999999</v>
      </c>
      <c r="AT84" s="137">
        <f t="shared" si="52"/>
        <v>0.76</v>
      </c>
      <c r="AU84" s="137">
        <f t="shared" si="53"/>
        <v>0.6</v>
      </c>
      <c r="AV84" s="137">
        <f t="shared" si="54"/>
        <v>0.68</v>
      </c>
      <c r="AW84" s="138">
        <f t="shared" si="55"/>
        <v>4</v>
      </c>
      <c r="AX84" s="138">
        <f t="shared" si="56"/>
        <v>5</v>
      </c>
      <c r="AY84" s="244">
        <f t="shared" si="57"/>
        <v>4</v>
      </c>
    </row>
    <row r="85" spans="1:51" ht="13.15" customHeight="1">
      <c r="A85" s="151">
        <v>10648</v>
      </c>
      <c r="B85" s="67" t="s">
        <v>285</v>
      </c>
      <c r="C85" s="241" t="str">
        <f>Rollover!A85</f>
        <v>Jeep</v>
      </c>
      <c r="D85" s="74" t="str">
        <f>Rollover!B85</f>
        <v>Cherokee SUV 4WD</v>
      </c>
      <c r="E85" s="136" t="s">
        <v>207</v>
      </c>
      <c r="F85" s="242">
        <f>Rollover!C85</f>
        <v>2019</v>
      </c>
      <c r="G85" s="11">
        <v>204.08699999999999</v>
      </c>
      <c r="H85" s="12">
        <v>0.38200000000000001</v>
      </c>
      <c r="I85" s="12">
        <v>1816.4770000000001</v>
      </c>
      <c r="J85" s="12">
        <v>183.50399999999999</v>
      </c>
      <c r="K85" s="12">
        <v>25.431000000000001</v>
      </c>
      <c r="L85" s="12">
        <v>41.752000000000002</v>
      </c>
      <c r="M85" s="12">
        <v>1638.011</v>
      </c>
      <c r="N85" s="13">
        <v>2295.799</v>
      </c>
      <c r="O85" s="11">
        <v>165.69399999999999</v>
      </c>
      <c r="P85" s="12">
        <v>0.37</v>
      </c>
      <c r="Q85" s="12">
        <v>967.49199999999996</v>
      </c>
      <c r="R85" s="12">
        <v>117.631</v>
      </c>
      <c r="S85" s="12">
        <v>13.364000000000001</v>
      </c>
      <c r="T85" s="12">
        <v>32.902999999999999</v>
      </c>
      <c r="U85" s="12">
        <v>1072.913</v>
      </c>
      <c r="V85" s="13">
        <v>1150.011</v>
      </c>
      <c r="W85" s="243">
        <f t="shared" si="29"/>
        <v>1.9661491932314291E-3</v>
      </c>
      <c r="X85" s="6">
        <f t="shared" si="30"/>
        <v>7.7642466682145958E-2</v>
      </c>
      <c r="Y85" s="6">
        <f t="shared" si="31"/>
        <v>1.2790380823260667E-3</v>
      </c>
      <c r="Z85" s="6">
        <f t="shared" si="32"/>
        <v>2.649102685978644E-5</v>
      </c>
      <c r="AA85" s="6">
        <f t="shared" si="33"/>
        <v>7.7642466682145958E-2</v>
      </c>
      <c r="AB85" s="6">
        <f t="shared" si="34"/>
        <v>2.7348471504206304E-2</v>
      </c>
      <c r="AC85" s="6">
        <f t="shared" si="35"/>
        <v>2.7348471504206304E-2</v>
      </c>
      <c r="AD85" s="6">
        <f t="shared" si="36"/>
        <v>7.0770951784240926E-3</v>
      </c>
      <c r="AE85" s="6">
        <f t="shared" si="37"/>
        <v>9.9320877177736661E-3</v>
      </c>
      <c r="AF85" s="27">
        <f t="shared" si="38"/>
        <v>9.9320877177736661E-3</v>
      </c>
      <c r="AG85" s="26">
        <f t="shared" si="39"/>
        <v>7.7494458717989375E-4</v>
      </c>
      <c r="AH85" s="6">
        <f t="shared" si="40"/>
        <v>7.5967333419551489E-2</v>
      </c>
      <c r="AI85" s="6">
        <f t="shared" si="41"/>
        <v>6.6799933325844781E-4</v>
      </c>
      <c r="AJ85" s="6">
        <f t="shared" si="42"/>
        <v>2.7138470289385529E-5</v>
      </c>
      <c r="AK85" s="6">
        <f t="shared" si="43"/>
        <v>7.5967333419551489E-2</v>
      </c>
      <c r="AL85" s="6">
        <f t="shared" si="44"/>
        <v>7.7240324227007854E-3</v>
      </c>
      <c r="AM85" s="6">
        <f t="shared" si="45"/>
        <v>7.7240324227007854E-3</v>
      </c>
      <c r="AN85" s="6">
        <f t="shared" si="46"/>
        <v>6.8444609313152742E-3</v>
      </c>
      <c r="AO85" s="6">
        <f t="shared" si="47"/>
        <v>7.2555497631345165E-3</v>
      </c>
      <c r="AP85" s="27">
        <f t="shared" si="48"/>
        <v>7.2555497631345165E-3</v>
      </c>
      <c r="AQ85" s="243">
        <f t="shared" si="49"/>
        <v>0.114</v>
      </c>
      <c r="AR85" s="6">
        <f t="shared" si="50"/>
        <v>0.09</v>
      </c>
      <c r="AS85" s="6">
        <f t="shared" si="51"/>
        <v>0.10199999999999999</v>
      </c>
      <c r="AT85" s="137">
        <f t="shared" si="52"/>
        <v>0.76</v>
      </c>
      <c r="AU85" s="137">
        <f t="shared" si="53"/>
        <v>0.6</v>
      </c>
      <c r="AV85" s="137">
        <f t="shared" si="54"/>
        <v>0.68</v>
      </c>
      <c r="AW85" s="138">
        <f t="shared" si="55"/>
        <v>4</v>
      </c>
      <c r="AX85" s="138">
        <f t="shared" si="56"/>
        <v>5</v>
      </c>
      <c r="AY85" s="244">
        <f t="shared" si="57"/>
        <v>4</v>
      </c>
    </row>
    <row r="86" spans="1:51" ht="13.15" customHeight="1">
      <c r="A86" s="151">
        <v>10733</v>
      </c>
      <c r="B86" s="67" t="s">
        <v>357</v>
      </c>
      <c r="C86" s="241" t="str">
        <f>Rollover!A86</f>
        <v>Jeep</v>
      </c>
      <c r="D86" s="74" t="str">
        <f>Rollover!B86</f>
        <v>Grand Cherokee SUV 2WD</v>
      </c>
      <c r="E86" s="136" t="s">
        <v>88</v>
      </c>
      <c r="F86" s="242">
        <f>Rollover!C86</f>
        <v>2019</v>
      </c>
      <c r="G86" s="11">
        <v>102.026</v>
      </c>
      <c r="H86" s="12">
        <v>0.28000000000000003</v>
      </c>
      <c r="I86" s="12">
        <v>894.22400000000005</v>
      </c>
      <c r="J86" s="12">
        <v>46.235999999999997</v>
      </c>
      <c r="K86" s="12">
        <v>30.991</v>
      </c>
      <c r="L86" s="12">
        <v>35.408999999999999</v>
      </c>
      <c r="M86" s="12">
        <v>1783.8130000000001</v>
      </c>
      <c r="N86" s="13">
        <v>1409.653</v>
      </c>
      <c r="O86" s="11">
        <v>297.91000000000003</v>
      </c>
      <c r="P86" s="12">
        <v>0.30099999999999999</v>
      </c>
      <c r="Q86" s="12">
        <v>755.279</v>
      </c>
      <c r="R86" s="12">
        <v>543.62300000000005</v>
      </c>
      <c r="S86" s="12">
        <v>17.899999999999999</v>
      </c>
      <c r="T86" s="12">
        <v>47.491999999999997</v>
      </c>
      <c r="U86" s="12">
        <v>1395.376</v>
      </c>
      <c r="V86" s="13">
        <v>419.197</v>
      </c>
      <c r="W86" s="243">
        <f t="shared" si="29"/>
        <v>6.6594816044363559E-5</v>
      </c>
      <c r="X86" s="6">
        <f t="shared" si="30"/>
        <v>6.4426419898688234E-2</v>
      </c>
      <c r="Y86" s="6">
        <f t="shared" si="31"/>
        <v>1.4325829925835681E-4</v>
      </c>
      <c r="Z86" s="6">
        <f t="shared" si="32"/>
        <v>1.9121281635072799E-5</v>
      </c>
      <c r="AA86" s="6">
        <f t="shared" si="33"/>
        <v>6.4426419898688234E-2</v>
      </c>
      <c r="AB86" s="6">
        <f t="shared" si="34"/>
        <v>5.1884101528464885E-2</v>
      </c>
      <c r="AC86" s="6">
        <f t="shared" si="35"/>
        <v>5.1884101528464885E-2</v>
      </c>
      <c r="AD86" s="6">
        <f t="shared" si="36"/>
        <v>7.6298289637894449E-3</v>
      </c>
      <c r="AE86" s="6">
        <f t="shared" si="37"/>
        <v>6.2902502828628987E-3</v>
      </c>
      <c r="AF86" s="27">
        <f t="shared" si="38"/>
        <v>7.6298289637894449E-3</v>
      </c>
      <c r="AG86" s="26">
        <f t="shared" si="39"/>
        <v>8.836795771084642E-3</v>
      </c>
      <c r="AH86" s="6">
        <f t="shared" si="40"/>
        <v>6.6963839037062337E-2</v>
      </c>
      <c r="AI86" s="6">
        <f t="shared" si="41"/>
        <v>3.0024898903935191E-4</v>
      </c>
      <c r="AJ86" s="6">
        <f t="shared" si="42"/>
        <v>1.3521066561156169E-4</v>
      </c>
      <c r="AK86" s="6">
        <f t="shared" si="43"/>
        <v>6.6963839037062337E-2</v>
      </c>
      <c r="AL86" s="6">
        <f t="shared" si="44"/>
        <v>1.7383636281971836E-2</v>
      </c>
      <c r="AM86" s="6">
        <f t="shared" si="45"/>
        <v>1.7383636281971836E-2</v>
      </c>
      <c r="AN86" s="6">
        <f t="shared" si="46"/>
        <v>8.7339691213638819E-3</v>
      </c>
      <c r="AO86" s="6">
        <f t="shared" si="47"/>
        <v>4.1706093103384351E-3</v>
      </c>
      <c r="AP86" s="27">
        <f t="shared" si="48"/>
        <v>8.7339691213638819E-3</v>
      </c>
      <c r="AQ86" s="243">
        <f t="shared" si="49"/>
        <v>0.12</v>
      </c>
      <c r="AR86" s="6">
        <f t="shared" si="50"/>
        <v>9.9000000000000005E-2</v>
      </c>
      <c r="AS86" s="6">
        <f t="shared" si="51"/>
        <v>0.11</v>
      </c>
      <c r="AT86" s="137">
        <f t="shared" si="52"/>
        <v>0.8</v>
      </c>
      <c r="AU86" s="137">
        <f t="shared" si="53"/>
        <v>0.66</v>
      </c>
      <c r="AV86" s="137">
        <f t="shared" si="54"/>
        <v>0.73</v>
      </c>
      <c r="AW86" s="138">
        <f t="shared" si="55"/>
        <v>4</v>
      </c>
      <c r="AX86" s="138">
        <f t="shared" si="56"/>
        <v>5</v>
      </c>
      <c r="AY86" s="244">
        <f t="shared" si="57"/>
        <v>4</v>
      </c>
    </row>
    <row r="87" spans="1:51" ht="13.15" customHeight="1">
      <c r="A87" s="151">
        <v>10733</v>
      </c>
      <c r="B87" s="67" t="s">
        <v>357</v>
      </c>
      <c r="C87" s="241" t="str">
        <f>Rollover!A87</f>
        <v>Jeep</v>
      </c>
      <c r="D87" s="74" t="str">
        <f>Rollover!B87</f>
        <v>Grand Cherokee SUV 4WD</v>
      </c>
      <c r="E87" s="136" t="s">
        <v>88</v>
      </c>
      <c r="F87" s="242">
        <f>Rollover!C87</f>
        <v>2019</v>
      </c>
      <c r="G87" s="11">
        <v>102.026</v>
      </c>
      <c r="H87" s="12">
        <v>0.28000000000000003</v>
      </c>
      <c r="I87" s="12">
        <v>894.22400000000005</v>
      </c>
      <c r="J87" s="12">
        <v>46.235999999999997</v>
      </c>
      <c r="K87" s="12">
        <v>30.991</v>
      </c>
      <c r="L87" s="12">
        <v>35.408999999999999</v>
      </c>
      <c r="M87" s="12">
        <v>1783.8130000000001</v>
      </c>
      <c r="N87" s="13">
        <v>1409.653</v>
      </c>
      <c r="O87" s="11">
        <v>297.91000000000003</v>
      </c>
      <c r="P87" s="12">
        <v>0.30099999999999999</v>
      </c>
      <c r="Q87" s="12">
        <v>755.279</v>
      </c>
      <c r="R87" s="12">
        <v>543.62300000000005</v>
      </c>
      <c r="S87" s="12">
        <v>17.899999999999999</v>
      </c>
      <c r="T87" s="12">
        <v>47.491999999999997</v>
      </c>
      <c r="U87" s="12">
        <v>1395.376</v>
      </c>
      <c r="V87" s="13">
        <v>419.197</v>
      </c>
      <c r="W87" s="243">
        <f t="shared" si="29"/>
        <v>6.6594816044363559E-5</v>
      </c>
      <c r="X87" s="6">
        <f t="shared" si="30"/>
        <v>6.4426419898688234E-2</v>
      </c>
      <c r="Y87" s="6">
        <f t="shared" si="31"/>
        <v>1.4325829925835681E-4</v>
      </c>
      <c r="Z87" s="6">
        <f t="shared" si="32"/>
        <v>1.9121281635072799E-5</v>
      </c>
      <c r="AA87" s="6">
        <f t="shared" si="33"/>
        <v>6.4426419898688234E-2</v>
      </c>
      <c r="AB87" s="6">
        <f t="shared" si="34"/>
        <v>5.1884101528464885E-2</v>
      </c>
      <c r="AC87" s="6">
        <f t="shared" si="35"/>
        <v>5.1884101528464885E-2</v>
      </c>
      <c r="AD87" s="6">
        <f t="shared" si="36"/>
        <v>7.6298289637894449E-3</v>
      </c>
      <c r="AE87" s="6">
        <f t="shared" si="37"/>
        <v>6.2902502828628987E-3</v>
      </c>
      <c r="AF87" s="27">
        <f t="shared" si="38"/>
        <v>7.6298289637894449E-3</v>
      </c>
      <c r="AG87" s="26">
        <f t="shared" si="39"/>
        <v>8.836795771084642E-3</v>
      </c>
      <c r="AH87" s="6">
        <f t="shared" si="40"/>
        <v>6.6963839037062337E-2</v>
      </c>
      <c r="AI87" s="6">
        <f t="shared" si="41"/>
        <v>3.0024898903935191E-4</v>
      </c>
      <c r="AJ87" s="6">
        <f t="shared" si="42"/>
        <v>1.3521066561156169E-4</v>
      </c>
      <c r="AK87" s="6">
        <f t="shared" si="43"/>
        <v>6.6963839037062337E-2</v>
      </c>
      <c r="AL87" s="6">
        <f t="shared" si="44"/>
        <v>1.7383636281971836E-2</v>
      </c>
      <c r="AM87" s="6">
        <f t="shared" si="45"/>
        <v>1.7383636281971836E-2</v>
      </c>
      <c r="AN87" s="6">
        <f t="shared" si="46"/>
        <v>8.7339691213638819E-3</v>
      </c>
      <c r="AO87" s="6">
        <f t="shared" si="47"/>
        <v>4.1706093103384351E-3</v>
      </c>
      <c r="AP87" s="27">
        <f t="shared" si="48"/>
        <v>8.7339691213638819E-3</v>
      </c>
      <c r="AQ87" s="243">
        <f t="shared" si="49"/>
        <v>0.12</v>
      </c>
      <c r="AR87" s="6">
        <f t="shared" si="50"/>
        <v>9.9000000000000005E-2</v>
      </c>
      <c r="AS87" s="6">
        <f t="shared" si="51"/>
        <v>0.11</v>
      </c>
      <c r="AT87" s="137">
        <f t="shared" si="52"/>
        <v>0.8</v>
      </c>
      <c r="AU87" s="137">
        <f t="shared" si="53"/>
        <v>0.66</v>
      </c>
      <c r="AV87" s="137">
        <f t="shared" si="54"/>
        <v>0.73</v>
      </c>
      <c r="AW87" s="138">
        <f t="shared" si="55"/>
        <v>4</v>
      </c>
      <c r="AX87" s="138">
        <f t="shared" si="56"/>
        <v>5</v>
      </c>
      <c r="AY87" s="244">
        <f t="shared" si="57"/>
        <v>4</v>
      </c>
    </row>
    <row r="88" spans="1:51" ht="13.15" customHeight="1">
      <c r="A88" s="151">
        <v>10709</v>
      </c>
      <c r="B88" s="67" t="s">
        <v>338</v>
      </c>
      <c r="C88" s="241" t="str">
        <f>Rollover!A88</f>
        <v>Jeep</v>
      </c>
      <c r="D88" s="74" t="str">
        <f>Rollover!B88</f>
        <v>Wrangler Unlimited SUV 4WD</v>
      </c>
      <c r="E88" s="136" t="s">
        <v>207</v>
      </c>
      <c r="F88" s="242">
        <f>Rollover!C88</f>
        <v>2019</v>
      </c>
      <c r="G88" s="11">
        <v>137.221</v>
      </c>
      <c r="H88" s="12">
        <v>0.32900000000000001</v>
      </c>
      <c r="I88" s="12">
        <v>1628.5930000000001</v>
      </c>
      <c r="J88" s="12">
        <v>99.975999999999999</v>
      </c>
      <c r="K88" s="12">
        <v>30.448</v>
      </c>
      <c r="L88" s="12">
        <v>50.329000000000001</v>
      </c>
      <c r="M88" s="12">
        <v>4228.7139999999999</v>
      </c>
      <c r="N88" s="13">
        <v>2914.3969999999999</v>
      </c>
      <c r="O88" s="11">
        <v>206.53299999999999</v>
      </c>
      <c r="P88" s="12">
        <v>0.35</v>
      </c>
      <c r="Q88" s="12">
        <v>938.41499999999996</v>
      </c>
      <c r="R88" s="12">
        <v>230.911</v>
      </c>
      <c r="S88" s="12">
        <v>18.036000000000001</v>
      </c>
      <c r="T88" s="12">
        <v>37.091999999999999</v>
      </c>
      <c r="U88" s="12">
        <v>1813.21</v>
      </c>
      <c r="V88" s="13">
        <v>2304.614</v>
      </c>
      <c r="W88" s="243">
        <f t="shared" si="29"/>
        <v>3.1312802269857124E-4</v>
      </c>
      <c r="X88" s="6">
        <f t="shared" si="30"/>
        <v>7.0491435568372424E-2</v>
      </c>
      <c r="Y88" s="6">
        <f t="shared" si="31"/>
        <v>8.1901269528781109E-4</v>
      </c>
      <c r="Z88" s="6">
        <f t="shared" si="32"/>
        <v>2.1724308336293845E-5</v>
      </c>
      <c r="AA88" s="6">
        <f t="shared" si="33"/>
        <v>7.0491435568372424E-2</v>
      </c>
      <c r="AB88" s="6">
        <f t="shared" si="34"/>
        <v>4.8916034655232477E-2</v>
      </c>
      <c r="AC88" s="6">
        <f t="shared" si="35"/>
        <v>4.8916034655232477E-2</v>
      </c>
      <c r="AD88" s="6">
        <f t="shared" si="36"/>
        <v>2.6657637047803877E-2</v>
      </c>
      <c r="AE88" s="6">
        <f t="shared" si="37"/>
        <v>1.3645859471711345E-2</v>
      </c>
      <c r="AF88" s="27">
        <f t="shared" si="38"/>
        <v>2.6657637047803877E-2</v>
      </c>
      <c r="AG88" s="26">
        <f t="shared" si="39"/>
        <v>2.0690226661556777E-3</v>
      </c>
      <c r="AH88" s="6">
        <f t="shared" si="40"/>
        <v>7.324902207187918E-2</v>
      </c>
      <c r="AI88" s="6">
        <f t="shared" si="41"/>
        <v>5.9868539510370253E-4</v>
      </c>
      <c r="AJ88" s="6">
        <f t="shared" si="42"/>
        <v>4.1595975971045162E-5</v>
      </c>
      <c r="AK88" s="6">
        <f t="shared" si="43"/>
        <v>7.324902207187918E-2</v>
      </c>
      <c r="AL88" s="6">
        <f t="shared" si="44"/>
        <v>1.7776858576464244E-2</v>
      </c>
      <c r="AM88" s="6">
        <f t="shared" si="45"/>
        <v>1.7776858576464244E-2</v>
      </c>
      <c r="AN88" s="6">
        <f t="shared" si="46"/>
        <v>1.1968749283627844E-2</v>
      </c>
      <c r="AO88" s="6">
        <f t="shared" si="47"/>
        <v>1.730991063939101E-2</v>
      </c>
      <c r="AP88" s="27">
        <f t="shared" si="48"/>
        <v>1.730991063939101E-2</v>
      </c>
      <c r="AQ88" s="243">
        <f t="shared" si="49"/>
        <v>0.14000000000000001</v>
      </c>
      <c r="AR88" s="6">
        <f t="shared" si="50"/>
        <v>0.107</v>
      </c>
      <c r="AS88" s="6">
        <f t="shared" si="51"/>
        <v>0.124</v>
      </c>
      <c r="AT88" s="137">
        <f t="shared" si="52"/>
        <v>0.93</v>
      </c>
      <c r="AU88" s="137">
        <f t="shared" si="53"/>
        <v>0.71</v>
      </c>
      <c r="AV88" s="137">
        <f t="shared" si="54"/>
        <v>0.83</v>
      </c>
      <c r="AW88" s="138">
        <f t="shared" si="55"/>
        <v>4</v>
      </c>
      <c r="AX88" s="138">
        <f t="shared" si="56"/>
        <v>4</v>
      </c>
      <c r="AY88" s="244">
        <f t="shared" si="57"/>
        <v>4</v>
      </c>
    </row>
    <row r="89" spans="1:51" ht="13.15" customHeight="1">
      <c r="A89" s="151">
        <v>10688</v>
      </c>
      <c r="B89" s="67" t="s">
        <v>318</v>
      </c>
      <c r="C89" s="241" t="str">
        <f>Rollover!A89</f>
        <v>Kia</v>
      </c>
      <c r="D89" s="74" t="str">
        <f>Rollover!B89</f>
        <v>Forte 4DR FWD</v>
      </c>
      <c r="E89" s="136" t="s">
        <v>207</v>
      </c>
      <c r="F89" s="242">
        <f>Rollover!C89</f>
        <v>2019</v>
      </c>
      <c r="G89" s="11">
        <v>245.48500000000001</v>
      </c>
      <c r="H89" s="12">
        <v>0.24199999999999999</v>
      </c>
      <c r="I89" s="12">
        <v>927.63900000000001</v>
      </c>
      <c r="J89" s="12">
        <v>221.678</v>
      </c>
      <c r="K89" s="12">
        <v>28.541</v>
      </c>
      <c r="L89" s="12">
        <v>44.802</v>
      </c>
      <c r="M89" s="12">
        <v>327.99299999999999</v>
      </c>
      <c r="N89" s="13">
        <v>587.91600000000005</v>
      </c>
      <c r="O89" s="11">
        <v>325.39800000000002</v>
      </c>
      <c r="P89" s="12">
        <v>0.49099999999999999</v>
      </c>
      <c r="Q89" s="12">
        <v>661.91700000000003</v>
      </c>
      <c r="R89" s="12">
        <v>438.80799999999999</v>
      </c>
      <c r="S89" s="12">
        <v>27.756</v>
      </c>
      <c r="T89" s="12">
        <v>47.405999999999999</v>
      </c>
      <c r="U89" s="12">
        <v>771.57100000000003</v>
      </c>
      <c r="V89" s="13">
        <v>449.23899999999998</v>
      </c>
      <c r="W89" s="243">
        <f t="shared" ref="W89:W127" si="112">NORMDIST(LN(G89),7.45231,0.73998,1)</f>
        <v>4.2198313840130014E-3</v>
      </c>
      <c r="X89" s="6">
        <f t="shared" ref="X89:X127" si="113">1/(1+EXP(3.2269-1.9688*H89))</f>
        <v>6.0061218312841474E-2</v>
      </c>
      <c r="Y89" s="6">
        <f t="shared" ref="Y89:Y127" si="114">1/(1+EXP(10.9745-2.375*I89/1000))</f>
        <v>1.5508883505054632E-4</v>
      </c>
      <c r="Z89" s="6">
        <f t="shared" ref="Z89:Z127" si="115">1/(1+EXP(10.9745-2.375*J89/1000))</f>
        <v>2.9004958629239817E-5</v>
      </c>
      <c r="AA89" s="6">
        <f t="shared" ref="AA89:AA127" si="116">MAX(X89,Y89,Z89)</f>
        <v>6.0061218312841474E-2</v>
      </c>
      <c r="AB89" s="6">
        <f t="shared" ref="AB89:AB127" si="117">1/(1+EXP(12.597-0.05861*35-1.568*(K89^0.4612)))</f>
        <v>3.9535669151734405E-2</v>
      </c>
      <c r="AC89" s="6">
        <f t="shared" ref="AC89:AC127" si="118">AB89</f>
        <v>3.9535669151734405E-2</v>
      </c>
      <c r="AD89" s="6">
        <f t="shared" ref="AD89:AD127" si="119">1/(1+EXP(5.7949-0.5196*M89/1000))</f>
        <v>3.595483516177697E-3</v>
      </c>
      <c r="AE89" s="6">
        <f t="shared" ref="AE89:AE127" si="120">1/(1+EXP(5.7949-0.5196*N89/1000))</f>
        <v>4.1132550369166682E-3</v>
      </c>
      <c r="AF89" s="27">
        <f t="shared" ref="AF89:AF127" si="121">MAX(AD89,AE89)</f>
        <v>4.1132550369166682E-3</v>
      </c>
      <c r="AG89" s="26">
        <f t="shared" ref="AG89:AG127" si="122">NORMDIST(LN(O89),7.45231,0.73998,1)</f>
        <v>1.21259105427958E-2</v>
      </c>
      <c r="AH89" s="6">
        <f t="shared" ref="AH89:AH127" si="123">1/(1+EXP(3.2269-1.9688*P89))</f>
        <v>9.4471615440134604E-2</v>
      </c>
      <c r="AI89" s="6">
        <f t="shared" ref="AI89:AI127" si="124">1/(1+EXP(10.958-3.77*Q89/1000))</f>
        <v>2.1118329274229393E-4</v>
      </c>
      <c r="AJ89" s="6">
        <f t="shared" ref="AJ89:AJ127" si="125">1/(1+EXP(10.958-3.77*R89/1000))</f>
        <v>9.1078851831715175E-5</v>
      </c>
      <c r="AK89" s="6">
        <f t="shared" ref="AK89:AK127" si="126">MAX(AH89,AI89,AJ89)</f>
        <v>9.4471615440134604E-2</v>
      </c>
      <c r="AL89" s="6">
        <f t="shared" ref="AL89:AL127" si="127">1/(1+EXP(12.597-0.05861*35-1.568*((S89/0.817)^0.4612)))</f>
        <v>7.0778932482173484E-2</v>
      </c>
      <c r="AM89" s="6">
        <f t="shared" ref="AM89:AM127" si="128">AL89</f>
        <v>7.0778932482173484E-2</v>
      </c>
      <c r="AN89" s="6">
        <f t="shared" ref="AN89:AN127" si="129">1/(1+EXP(5.7949-0.7619*U89/1000))</f>
        <v>5.4480203759611967E-3</v>
      </c>
      <c r="AO89" s="6">
        <f t="shared" ref="AO89:AO127" si="130">1/(1+EXP(5.7949-0.7619*V89/1000))</f>
        <v>4.2667592669878799E-3</v>
      </c>
      <c r="AP89" s="27">
        <f t="shared" ref="AP89:AP127" si="131">MAX(AN89,AO89)</f>
        <v>5.4480203759611967E-3</v>
      </c>
      <c r="AQ89" s="243">
        <f t="shared" ref="AQ89:AQ127" si="132">ROUND(1-(1-W89)*(1-AA89)*(1-AC89)*(1-AF89),3)</f>
        <v>0.105</v>
      </c>
      <c r="AR89" s="6">
        <f t="shared" ref="AR89:AR127" si="133">ROUND(1-(1-AG89)*(1-AK89)*(1-AM89)*(1-AP89),3)</f>
        <v>0.17299999999999999</v>
      </c>
      <c r="AS89" s="6">
        <f t="shared" ref="AS89:AS127" si="134">ROUND(AVERAGE(AR89,AQ89),3)</f>
        <v>0.13900000000000001</v>
      </c>
      <c r="AT89" s="137">
        <f t="shared" ref="AT89:AT127" si="135">ROUND(AQ89/0.15,2)</f>
        <v>0.7</v>
      </c>
      <c r="AU89" s="137">
        <f t="shared" ref="AU89:AU127" si="136">ROUND(AR89/0.15,2)</f>
        <v>1.1499999999999999</v>
      </c>
      <c r="AV89" s="137">
        <f t="shared" ref="AV89:AV127" si="137">ROUND(AS89/0.15,2)</f>
        <v>0.93</v>
      </c>
      <c r="AW89" s="138">
        <f t="shared" ref="AW89:AW127" si="138">IF(AT89&lt;0.67,5,IF(AT89&lt;1,4,IF(AT89&lt;1.33,3,IF(AT89&lt;2.67,2,1))))</f>
        <v>4</v>
      </c>
      <c r="AX89" s="138">
        <f t="shared" ref="AX89:AX127" si="139">IF(AU89&lt;0.67,5,IF(AU89&lt;1,4,IF(AU89&lt;1.33,3,IF(AU89&lt;2.67,2,1))))</f>
        <v>3</v>
      </c>
      <c r="AY89" s="244">
        <f t="shared" ref="AY89:AY127" si="140">IF(AV89&lt;0.67,5,IF(AV89&lt;1,4,IF(AV89&lt;1.33,3,IF(AV89&lt;2.67,2,1))))</f>
        <v>4</v>
      </c>
    </row>
    <row r="90" spans="1:51">
      <c r="A90" s="151">
        <v>10763</v>
      </c>
      <c r="B90" s="67" t="s">
        <v>364</v>
      </c>
      <c r="C90" s="241" t="str">
        <f>Rollover!A90</f>
        <v>Kia</v>
      </c>
      <c r="D90" s="74" t="str">
        <f>Rollover!B90</f>
        <v>Niro Hybrid SUV FWD</v>
      </c>
      <c r="E90" s="136" t="s">
        <v>205</v>
      </c>
      <c r="F90" s="242">
        <f>Rollover!C90</f>
        <v>2019</v>
      </c>
      <c r="G90" s="11">
        <v>139.374</v>
      </c>
      <c r="H90" s="12">
        <v>0.27200000000000002</v>
      </c>
      <c r="I90" s="12">
        <v>1294.671</v>
      </c>
      <c r="J90" s="12">
        <v>162.875</v>
      </c>
      <c r="K90" s="12">
        <v>27.908999999999999</v>
      </c>
      <c r="L90" s="12">
        <v>46.000999999999998</v>
      </c>
      <c r="M90" s="12">
        <v>330.34300000000002</v>
      </c>
      <c r="N90" s="13">
        <v>1198.7139999999999</v>
      </c>
      <c r="O90" s="11">
        <v>223.893</v>
      </c>
      <c r="P90" s="12">
        <v>0.79900000000000004</v>
      </c>
      <c r="Q90" s="12">
        <v>920.28800000000001</v>
      </c>
      <c r="R90" s="12">
        <v>278.428</v>
      </c>
      <c r="S90" s="12">
        <v>11.872999999999999</v>
      </c>
      <c r="T90" s="12">
        <v>61.137</v>
      </c>
      <c r="U90" s="12">
        <v>639.16600000000005</v>
      </c>
      <c r="V90" s="13">
        <v>58.387999999999998</v>
      </c>
      <c r="W90" s="243">
        <f t="shared" ref="W90:W105" si="141">NORMDIST(LN(G90),7.45231,0.73998,1)</f>
        <v>3.3823541535242437E-4</v>
      </c>
      <c r="X90" s="6">
        <f t="shared" ref="X90:X105" si="142">1/(1+EXP(3.2269-1.9688*H90))</f>
        <v>6.3483542265887899E-2</v>
      </c>
      <c r="Y90" s="6">
        <f t="shared" ref="Y90:Y105" si="143">1/(1+EXP(10.9745-2.375*I90/1000))</f>
        <v>3.7073346482337038E-4</v>
      </c>
      <c r="Z90" s="6">
        <f t="shared" ref="Z90:Z105" si="144">1/(1+EXP(10.9745-2.375*J90/1000))</f>
        <v>2.5224442330959615E-5</v>
      </c>
      <c r="AA90" s="6">
        <f t="shared" ref="AA90:AA105" si="145">MAX(X90,Y90,Z90)</f>
        <v>6.3483542265887899E-2</v>
      </c>
      <c r="AB90" s="6">
        <f t="shared" ref="AB90:AB105" si="146">1/(1+EXP(12.597-0.05861*35-1.568*(K90^0.4612)))</f>
        <v>3.6763795301382456E-2</v>
      </c>
      <c r="AC90" s="6">
        <f t="shared" ref="AC90:AC105" si="147">AB90</f>
        <v>3.6763795301382456E-2</v>
      </c>
      <c r="AD90" s="6">
        <f t="shared" ref="AD90:AD105" si="148">1/(1+EXP(5.7949-0.5196*M90/1000))</f>
        <v>3.5998606846564412E-3</v>
      </c>
      <c r="AE90" s="6">
        <f t="shared" ref="AE90:AE105" si="149">1/(1+EXP(5.7949-0.5196*N90/1000))</f>
        <v>5.640936886404109E-3</v>
      </c>
      <c r="AF90" s="27">
        <f t="shared" ref="AF90:AF105" si="150">MAX(AD90,AE90)</f>
        <v>5.640936886404109E-3</v>
      </c>
      <c r="AG90" s="26">
        <f t="shared" ref="AG90:AG105" si="151">NORMDIST(LN(O90),7.45231,0.73998,1)</f>
        <v>2.9044829486262261E-3</v>
      </c>
      <c r="AH90" s="6">
        <f t="shared" ref="AH90:AH105" si="152">1/(1+EXP(3.2269-1.9688*P90))</f>
        <v>0.16059214752755754</v>
      </c>
      <c r="AI90" s="6">
        <f t="shared" ref="AI90:AI105" si="153">1/(1+EXP(10.958-3.77*Q90/1000))</f>
        <v>5.5916075107629226E-4</v>
      </c>
      <c r="AJ90" s="6">
        <f t="shared" ref="AJ90:AJ105" si="154">1/(1+EXP(10.958-3.77*R90/1000))</f>
        <v>4.9756164255495885E-5</v>
      </c>
      <c r="AK90" s="6">
        <f t="shared" ref="AK90:AK105" si="155">MAX(AH90,AI90,AJ90)</f>
        <v>0.16059214752755754</v>
      </c>
      <c r="AL90" s="6">
        <f t="shared" ref="AL90:AL105" si="156">1/(1+EXP(12.597-0.05861*35-1.568*((S90/0.817)^0.4612)))</f>
        <v>5.7214955004903038E-3</v>
      </c>
      <c r="AM90" s="6">
        <f t="shared" ref="AM90:AM105" si="157">AL90</f>
        <v>5.7214955004903038E-3</v>
      </c>
      <c r="AN90" s="6">
        <f t="shared" ref="AN90:AN105" si="158">1/(1+EXP(5.7949-0.7619*U90/1000))</f>
        <v>4.9278158469561462E-3</v>
      </c>
      <c r="AO90" s="6">
        <f t="shared" ref="AO90:AO105" si="159">1/(1+EXP(5.7949-0.7619*V90/1000))</f>
        <v>3.1713732104627253E-3</v>
      </c>
      <c r="AP90" s="27">
        <f t="shared" ref="AP90:AP105" si="160">MAX(AN90,AO90)</f>
        <v>4.9278158469561462E-3</v>
      </c>
      <c r="AQ90" s="243">
        <f t="shared" ref="AQ90:AQ105" si="161">ROUND(1-(1-W90)*(1-AA90)*(1-AC90)*(1-AF90),3)</f>
        <v>0.10299999999999999</v>
      </c>
      <c r="AR90" s="6">
        <f t="shared" ref="AR90:AR105" si="162">ROUND(1-(1-AG90)*(1-AK90)*(1-AM90)*(1-AP90),3)</f>
        <v>0.17199999999999999</v>
      </c>
      <c r="AS90" s="6">
        <f t="shared" ref="AS90:AS105" si="163">ROUND(AVERAGE(AR90,AQ90),3)</f>
        <v>0.13800000000000001</v>
      </c>
      <c r="AT90" s="137">
        <f t="shared" ref="AT90:AT105" si="164">ROUND(AQ90/0.15,2)</f>
        <v>0.69</v>
      </c>
      <c r="AU90" s="137">
        <f t="shared" ref="AU90:AU105" si="165">ROUND(AR90/0.15,2)</f>
        <v>1.1499999999999999</v>
      </c>
      <c r="AV90" s="137">
        <f t="shared" ref="AV90:AV105" si="166">ROUND(AS90/0.15,2)</f>
        <v>0.92</v>
      </c>
      <c r="AW90" s="138">
        <f t="shared" ref="AW90:AW105" si="167">IF(AT90&lt;0.67,5,IF(AT90&lt;1,4,IF(AT90&lt;1.33,3,IF(AT90&lt;2.67,2,1))))</f>
        <v>4</v>
      </c>
      <c r="AX90" s="138">
        <f t="shared" ref="AX90:AX105" si="168">IF(AU90&lt;0.67,5,IF(AU90&lt;1,4,IF(AU90&lt;1.33,3,IF(AU90&lt;2.67,2,1))))</f>
        <v>3</v>
      </c>
      <c r="AY90" s="244">
        <f t="shared" ref="AY90:AY105" si="169">IF(AV90&lt;0.67,5,IF(AV90&lt;1,4,IF(AV90&lt;1.33,3,IF(AV90&lt;2.67,2,1))))</f>
        <v>4</v>
      </c>
    </row>
    <row r="91" spans="1:51" ht="13.15" customHeight="1">
      <c r="A91" s="151">
        <v>10656</v>
      </c>
      <c r="B91" s="67" t="s">
        <v>289</v>
      </c>
      <c r="C91" s="241" t="str">
        <f>Rollover!A91</f>
        <v xml:space="preserve">Lexus </v>
      </c>
      <c r="D91" s="74" t="str">
        <f>Rollover!B91</f>
        <v>ES 350 4DR FWD</v>
      </c>
      <c r="E91" s="136" t="s">
        <v>88</v>
      </c>
      <c r="F91" s="242">
        <f>Rollover!C91</f>
        <v>2019</v>
      </c>
      <c r="G91" s="11">
        <v>119.994</v>
      </c>
      <c r="H91" s="12">
        <v>0.24399999999999999</v>
      </c>
      <c r="I91" s="12">
        <v>1063.452</v>
      </c>
      <c r="J91" s="12">
        <v>132.958</v>
      </c>
      <c r="K91" s="12">
        <v>20.744</v>
      </c>
      <c r="L91" s="12">
        <v>37.594999999999999</v>
      </c>
      <c r="M91" s="12">
        <v>2328.8649999999998</v>
      </c>
      <c r="N91" s="13">
        <v>2793.4870000000001</v>
      </c>
      <c r="O91" s="11">
        <v>318.64600000000002</v>
      </c>
      <c r="P91" s="12">
        <v>0.32800000000000001</v>
      </c>
      <c r="Q91" s="12">
        <v>708.01400000000001</v>
      </c>
      <c r="R91" s="12">
        <v>276.79199999999997</v>
      </c>
      <c r="S91" s="12">
        <v>19.841000000000001</v>
      </c>
      <c r="T91" s="12">
        <v>38.475000000000001</v>
      </c>
      <c r="U91" s="12">
        <v>2103.1579999999999</v>
      </c>
      <c r="V91" s="13">
        <v>2302.654</v>
      </c>
      <c r="W91" s="243">
        <f t="shared" si="141"/>
        <v>1.5833285040348267E-4</v>
      </c>
      <c r="X91" s="6">
        <f t="shared" si="142"/>
        <v>6.0283896523332971E-2</v>
      </c>
      <c r="Y91" s="6">
        <f t="shared" si="143"/>
        <v>2.1411107533009558E-4</v>
      </c>
      <c r="Z91" s="6">
        <f t="shared" si="144"/>
        <v>2.3494405131243788E-5</v>
      </c>
      <c r="AA91" s="6">
        <f t="shared" si="145"/>
        <v>6.0283896523332971E-2</v>
      </c>
      <c r="AB91" s="6">
        <f t="shared" si="146"/>
        <v>1.4821069865784211E-2</v>
      </c>
      <c r="AC91" s="6">
        <f t="shared" si="147"/>
        <v>1.4821069865784211E-2</v>
      </c>
      <c r="AD91" s="6">
        <f t="shared" si="148"/>
        <v>1.0102467383063219E-2</v>
      </c>
      <c r="AE91" s="6">
        <f t="shared" si="149"/>
        <v>1.2825592308355692E-2</v>
      </c>
      <c r="AF91" s="27">
        <f t="shared" si="150"/>
        <v>1.2825592308355692E-2</v>
      </c>
      <c r="AG91" s="26">
        <f t="shared" si="151"/>
        <v>1.1260841800944763E-2</v>
      </c>
      <c r="AH91" s="6">
        <f t="shared" si="152"/>
        <v>7.0362544115245063E-2</v>
      </c>
      <c r="AI91" s="6">
        <f t="shared" si="153"/>
        <v>2.5125592733218232E-4</v>
      </c>
      <c r="AJ91" s="6">
        <f t="shared" si="154"/>
        <v>4.9450241733509514E-5</v>
      </c>
      <c r="AK91" s="6">
        <f t="shared" si="155"/>
        <v>7.0362544115245063E-2</v>
      </c>
      <c r="AL91" s="6">
        <f t="shared" si="156"/>
        <v>2.3704752786364042E-2</v>
      </c>
      <c r="AM91" s="6">
        <f t="shared" si="157"/>
        <v>2.3704752786364042E-2</v>
      </c>
      <c r="AN91" s="6">
        <f t="shared" si="158"/>
        <v>1.4883540638521172E-2</v>
      </c>
      <c r="AO91" s="6">
        <f t="shared" si="159"/>
        <v>1.7284527085060265E-2</v>
      </c>
      <c r="AP91" s="27">
        <f t="shared" si="160"/>
        <v>1.7284527085060265E-2</v>
      </c>
      <c r="AQ91" s="243">
        <f t="shared" si="161"/>
        <v>8.5999999999999993E-2</v>
      </c>
      <c r="AR91" s="6">
        <f t="shared" si="162"/>
        <v>0.11799999999999999</v>
      </c>
      <c r="AS91" s="6">
        <f t="shared" si="163"/>
        <v>0.10199999999999999</v>
      </c>
      <c r="AT91" s="137">
        <f t="shared" si="164"/>
        <v>0.56999999999999995</v>
      </c>
      <c r="AU91" s="137">
        <f t="shared" si="165"/>
        <v>0.79</v>
      </c>
      <c r="AV91" s="137">
        <f t="shared" si="166"/>
        <v>0.68</v>
      </c>
      <c r="AW91" s="138">
        <f t="shared" si="167"/>
        <v>5</v>
      </c>
      <c r="AX91" s="138">
        <f t="shared" si="168"/>
        <v>4</v>
      </c>
      <c r="AY91" s="244">
        <f t="shared" si="169"/>
        <v>4</v>
      </c>
    </row>
    <row r="92" spans="1:51" ht="13.15" customHeight="1">
      <c r="A92" s="151">
        <v>10656</v>
      </c>
      <c r="B92" s="67" t="s">
        <v>289</v>
      </c>
      <c r="C92" s="249" t="str">
        <f>Rollover!A92</f>
        <v xml:space="preserve">Lexus </v>
      </c>
      <c r="D92" s="248" t="str">
        <f>Rollover!B92</f>
        <v>ES 300h 4DR FWD</v>
      </c>
      <c r="E92" s="136" t="s">
        <v>88</v>
      </c>
      <c r="F92" s="242">
        <f>Rollover!C92</f>
        <v>2019</v>
      </c>
      <c r="G92" s="11">
        <v>119.994</v>
      </c>
      <c r="H92" s="12">
        <v>0.24399999999999999</v>
      </c>
      <c r="I92" s="12">
        <v>1063.452</v>
      </c>
      <c r="J92" s="12">
        <v>132.958</v>
      </c>
      <c r="K92" s="12">
        <v>20.744</v>
      </c>
      <c r="L92" s="12">
        <v>37.594999999999999</v>
      </c>
      <c r="M92" s="12">
        <v>2328.8649999999998</v>
      </c>
      <c r="N92" s="13">
        <v>2793.4870000000001</v>
      </c>
      <c r="O92" s="11">
        <v>318.64600000000002</v>
      </c>
      <c r="P92" s="12">
        <v>0.32800000000000001</v>
      </c>
      <c r="Q92" s="12">
        <v>708.01400000000001</v>
      </c>
      <c r="R92" s="12">
        <v>276.79199999999997</v>
      </c>
      <c r="S92" s="12">
        <v>19.841000000000001</v>
      </c>
      <c r="T92" s="12">
        <v>38.475000000000001</v>
      </c>
      <c r="U92" s="12">
        <v>2103.1579999999999</v>
      </c>
      <c r="V92" s="13">
        <v>2302.654</v>
      </c>
      <c r="W92" s="243">
        <f t="shared" si="141"/>
        <v>1.5833285040348267E-4</v>
      </c>
      <c r="X92" s="6">
        <f t="shared" si="142"/>
        <v>6.0283896523332971E-2</v>
      </c>
      <c r="Y92" s="6">
        <f t="shared" si="143"/>
        <v>2.1411107533009558E-4</v>
      </c>
      <c r="Z92" s="6">
        <f t="shared" si="144"/>
        <v>2.3494405131243788E-5</v>
      </c>
      <c r="AA92" s="6">
        <f t="shared" si="145"/>
        <v>6.0283896523332971E-2</v>
      </c>
      <c r="AB92" s="6">
        <f t="shared" si="146"/>
        <v>1.4821069865784211E-2</v>
      </c>
      <c r="AC92" s="6">
        <f t="shared" si="147"/>
        <v>1.4821069865784211E-2</v>
      </c>
      <c r="AD92" s="6">
        <f t="shared" si="148"/>
        <v>1.0102467383063219E-2</v>
      </c>
      <c r="AE92" s="6">
        <f t="shared" si="149"/>
        <v>1.2825592308355692E-2</v>
      </c>
      <c r="AF92" s="27">
        <f t="shared" si="150"/>
        <v>1.2825592308355692E-2</v>
      </c>
      <c r="AG92" s="26">
        <f t="shared" si="151"/>
        <v>1.1260841800944763E-2</v>
      </c>
      <c r="AH92" s="6">
        <f t="shared" si="152"/>
        <v>7.0362544115245063E-2</v>
      </c>
      <c r="AI92" s="6">
        <f t="shared" si="153"/>
        <v>2.5125592733218232E-4</v>
      </c>
      <c r="AJ92" s="6">
        <f t="shared" si="154"/>
        <v>4.9450241733509514E-5</v>
      </c>
      <c r="AK92" s="6">
        <f t="shared" si="155"/>
        <v>7.0362544115245063E-2</v>
      </c>
      <c r="AL92" s="6">
        <f t="shared" si="156"/>
        <v>2.3704752786364042E-2</v>
      </c>
      <c r="AM92" s="6">
        <f t="shared" si="157"/>
        <v>2.3704752786364042E-2</v>
      </c>
      <c r="AN92" s="6">
        <f t="shared" si="158"/>
        <v>1.4883540638521172E-2</v>
      </c>
      <c r="AO92" s="6">
        <f t="shared" si="159"/>
        <v>1.7284527085060265E-2</v>
      </c>
      <c r="AP92" s="27">
        <f t="shared" si="160"/>
        <v>1.7284527085060265E-2</v>
      </c>
      <c r="AQ92" s="243">
        <f t="shared" si="161"/>
        <v>8.5999999999999993E-2</v>
      </c>
      <c r="AR92" s="6">
        <f t="shared" si="162"/>
        <v>0.11799999999999999</v>
      </c>
      <c r="AS92" s="6">
        <f t="shared" si="163"/>
        <v>0.10199999999999999</v>
      </c>
      <c r="AT92" s="137">
        <f t="shared" si="164"/>
        <v>0.56999999999999995</v>
      </c>
      <c r="AU92" s="137">
        <f t="shared" si="165"/>
        <v>0.79</v>
      </c>
      <c r="AV92" s="137">
        <f t="shared" si="166"/>
        <v>0.68</v>
      </c>
      <c r="AW92" s="138">
        <f t="shared" si="167"/>
        <v>5</v>
      </c>
      <c r="AX92" s="138">
        <f t="shared" si="168"/>
        <v>4</v>
      </c>
      <c r="AY92" s="244">
        <f t="shared" si="169"/>
        <v>4</v>
      </c>
    </row>
    <row r="93" spans="1:51" ht="13.15" customHeight="1">
      <c r="A93" s="151">
        <v>10721</v>
      </c>
      <c r="B93" s="67" t="s">
        <v>342</v>
      </c>
      <c r="C93" s="241" t="str">
        <f>Rollover!A93</f>
        <v xml:space="preserve">Lexus </v>
      </c>
      <c r="D93" s="74" t="str">
        <f>Rollover!B93</f>
        <v>UX200 5HB FWD</v>
      </c>
      <c r="E93" s="136" t="s">
        <v>88</v>
      </c>
      <c r="F93" s="242">
        <f>Rollover!C93</f>
        <v>2019</v>
      </c>
      <c r="G93" s="11">
        <v>116.386</v>
      </c>
      <c r="H93" s="12">
        <v>0.32900000000000001</v>
      </c>
      <c r="I93" s="12">
        <v>1649.8689999999999</v>
      </c>
      <c r="J93" s="12">
        <v>75.912999999999997</v>
      </c>
      <c r="K93" s="12">
        <v>24.498999999999999</v>
      </c>
      <c r="L93" s="12">
        <v>41.493000000000002</v>
      </c>
      <c r="M93" s="12">
        <v>1672.9469999999999</v>
      </c>
      <c r="N93" s="13">
        <v>1923.9259999999999</v>
      </c>
      <c r="O93" s="11">
        <v>290.19</v>
      </c>
      <c r="P93" s="12">
        <v>0.36299999999999999</v>
      </c>
      <c r="Q93" s="12">
        <v>724.48400000000004</v>
      </c>
      <c r="R93" s="12">
        <v>417.79199999999997</v>
      </c>
      <c r="S93" s="12">
        <v>17.073</v>
      </c>
      <c r="T93" s="12">
        <v>44.341000000000001</v>
      </c>
      <c r="U93" s="12">
        <v>1536.261</v>
      </c>
      <c r="V93" s="13">
        <v>2518.279</v>
      </c>
      <c r="W93" s="243">
        <f t="shared" si="141"/>
        <v>1.34986887343123E-4</v>
      </c>
      <c r="X93" s="6">
        <f t="shared" si="142"/>
        <v>7.0491435568372424E-2</v>
      </c>
      <c r="Y93" s="6">
        <f t="shared" si="143"/>
        <v>8.6142469187917836E-4</v>
      </c>
      <c r="Z93" s="6">
        <f t="shared" si="144"/>
        <v>2.0517607401692416E-5</v>
      </c>
      <c r="AA93" s="6">
        <f t="shared" si="145"/>
        <v>7.0491435568372424E-2</v>
      </c>
      <c r="AB93" s="6">
        <f t="shared" si="146"/>
        <v>2.4353331812999757E-2</v>
      </c>
      <c r="AC93" s="6">
        <f t="shared" si="147"/>
        <v>2.4353331812999757E-2</v>
      </c>
      <c r="AD93" s="6">
        <f t="shared" si="148"/>
        <v>7.2058028309228746E-3</v>
      </c>
      <c r="AE93" s="6">
        <f t="shared" si="149"/>
        <v>8.2012954011464623E-3</v>
      </c>
      <c r="AF93" s="27">
        <f t="shared" si="150"/>
        <v>8.2012954011464623E-3</v>
      </c>
      <c r="AG93" s="26">
        <f t="shared" si="151"/>
        <v>8.0229920337885185E-3</v>
      </c>
      <c r="AH93" s="6">
        <f t="shared" si="152"/>
        <v>7.5005551852159555E-2</v>
      </c>
      <c r="AI93" s="6">
        <f t="shared" si="153"/>
        <v>2.6734711095530655E-4</v>
      </c>
      <c r="AJ93" s="6">
        <f t="shared" si="154"/>
        <v>8.4141697504961944E-5</v>
      </c>
      <c r="AK93" s="6">
        <f t="shared" si="155"/>
        <v>7.5005551852159555E-2</v>
      </c>
      <c r="AL93" s="6">
        <f t="shared" si="156"/>
        <v>1.5139487080526426E-2</v>
      </c>
      <c r="AM93" s="6">
        <f t="shared" si="157"/>
        <v>1.5139487080526426E-2</v>
      </c>
      <c r="AN93" s="6">
        <f t="shared" si="158"/>
        <v>9.7140279188618339E-3</v>
      </c>
      <c r="AO93" s="6">
        <f t="shared" si="159"/>
        <v>2.0308002179901256E-2</v>
      </c>
      <c r="AP93" s="27">
        <f t="shared" si="160"/>
        <v>2.0308002179901256E-2</v>
      </c>
      <c r="AQ93" s="243">
        <f t="shared" si="161"/>
        <v>0.10100000000000001</v>
      </c>
      <c r="AR93" s="6">
        <f t="shared" si="162"/>
        <v>0.115</v>
      </c>
      <c r="AS93" s="6">
        <f t="shared" si="163"/>
        <v>0.108</v>
      </c>
      <c r="AT93" s="137">
        <f t="shared" si="164"/>
        <v>0.67</v>
      </c>
      <c r="AU93" s="137">
        <f t="shared" si="165"/>
        <v>0.77</v>
      </c>
      <c r="AV93" s="137">
        <f t="shared" si="166"/>
        <v>0.72</v>
      </c>
      <c r="AW93" s="138">
        <f t="shared" si="167"/>
        <v>4</v>
      </c>
      <c r="AX93" s="138">
        <f t="shared" si="168"/>
        <v>4</v>
      </c>
      <c r="AY93" s="244">
        <f t="shared" si="169"/>
        <v>4</v>
      </c>
    </row>
    <row r="94" spans="1:51" ht="13.15" customHeight="1">
      <c r="A94" s="151">
        <v>10721</v>
      </c>
      <c r="B94" s="67" t="s">
        <v>342</v>
      </c>
      <c r="C94" s="241" t="str">
        <f>Rollover!A94</f>
        <v xml:space="preserve">Lexus </v>
      </c>
      <c r="D94" s="74" t="str">
        <f>Rollover!B94</f>
        <v>UX250h 5HB AWD</v>
      </c>
      <c r="E94" s="136" t="s">
        <v>88</v>
      </c>
      <c r="F94" s="242">
        <f>Rollover!C94</f>
        <v>2019</v>
      </c>
      <c r="G94" s="11">
        <v>116.386</v>
      </c>
      <c r="H94" s="12">
        <v>0.32900000000000001</v>
      </c>
      <c r="I94" s="12">
        <v>1649.8689999999999</v>
      </c>
      <c r="J94" s="12">
        <v>75.912999999999997</v>
      </c>
      <c r="K94" s="12">
        <v>24.498999999999999</v>
      </c>
      <c r="L94" s="12">
        <v>41.493000000000002</v>
      </c>
      <c r="M94" s="12">
        <v>1672.9469999999999</v>
      </c>
      <c r="N94" s="13">
        <v>1923.9259999999999</v>
      </c>
      <c r="O94" s="11">
        <v>290.19</v>
      </c>
      <c r="P94" s="12">
        <v>0.36299999999999999</v>
      </c>
      <c r="Q94" s="12">
        <v>724.48400000000004</v>
      </c>
      <c r="R94" s="12">
        <v>417.79199999999997</v>
      </c>
      <c r="S94" s="12">
        <v>17.073</v>
      </c>
      <c r="T94" s="12">
        <v>44.341000000000001</v>
      </c>
      <c r="U94" s="12">
        <v>1536.261</v>
      </c>
      <c r="V94" s="13">
        <v>2518.279</v>
      </c>
      <c r="W94" s="243">
        <f t="shared" si="141"/>
        <v>1.34986887343123E-4</v>
      </c>
      <c r="X94" s="6">
        <f t="shared" si="142"/>
        <v>7.0491435568372424E-2</v>
      </c>
      <c r="Y94" s="6">
        <f t="shared" si="143"/>
        <v>8.6142469187917836E-4</v>
      </c>
      <c r="Z94" s="6">
        <f t="shared" si="144"/>
        <v>2.0517607401692416E-5</v>
      </c>
      <c r="AA94" s="6">
        <f t="shared" si="145"/>
        <v>7.0491435568372424E-2</v>
      </c>
      <c r="AB94" s="6">
        <f t="shared" si="146"/>
        <v>2.4353331812999757E-2</v>
      </c>
      <c r="AC94" s="6">
        <f t="shared" si="147"/>
        <v>2.4353331812999757E-2</v>
      </c>
      <c r="AD94" s="6">
        <f t="shared" si="148"/>
        <v>7.2058028309228746E-3</v>
      </c>
      <c r="AE94" s="6">
        <f t="shared" si="149"/>
        <v>8.2012954011464623E-3</v>
      </c>
      <c r="AF94" s="27">
        <f t="shared" si="150"/>
        <v>8.2012954011464623E-3</v>
      </c>
      <c r="AG94" s="26">
        <f t="shared" si="151"/>
        <v>8.0229920337885185E-3</v>
      </c>
      <c r="AH94" s="6">
        <f t="shared" si="152"/>
        <v>7.5005551852159555E-2</v>
      </c>
      <c r="AI94" s="6">
        <f t="shared" si="153"/>
        <v>2.6734711095530655E-4</v>
      </c>
      <c r="AJ94" s="6">
        <f t="shared" si="154"/>
        <v>8.4141697504961944E-5</v>
      </c>
      <c r="AK94" s="6">
        <f t="shared" si="155"/>
        <v>7.5005551852159555E-2</v>
      </c>
      <c r="AL94" s="6">
        <f t="shared" si="156"/>
        <v>1.5139487080526426E-2</v>
      </c>
      <c r="AM94" s="6">
        <f t="shared" si="157"/>
        <v>1.5139487080526426E-2</v>
      </c>
      <c r="AN94" s="6">
        <f t="shared" si="158"/>
        <v>9.7140279188618339E-3</v>
      </c>
      <c r="AO94" s="6">
        <f t="shared" si="159"/>
        <v>2.0308002179901256E-2</v>
      </c>
      <c r="AP94" s="27">
        <f t="shared" si="160"/>
        <v>2.0308002179901256E-2</v>
      </c>
      <c r="AQ94" s="243">
        <f t="shared" si="161"/>
        <v>0.10100000000000001</v>
      </c>
      <c r="AR94" s="6">
        <f t="shared" si="162"/>
        <v>0.115</v>
      </c>
      <c r="AS94" s="6">
        <f t="shared" si="163"/>
        <v>0.108</v>
      </c>
      <c r="AT94" s="137">
        <f t="shared" si="164"/>
        <v>0.67</v>
      </c>
      <c r="AU94" s="137">
        <f t="shared" si="165"/>
        <v>0.77</v>
      </c>
      <c r="AV94" s="137">
        <f t="shared" si="166"/>
        <v>0.72</v>
      </c>
      <c r="AW94" s="138">
        <f t="shared" si="167"/>
        <v>4</v>
      </c>
      <c r="AX94" s="138">
        <f t="shared" si="168"/>
        <v>4</v>
      </c>
      <c r="AY94" s="244">
        <f t="shared" si="169"/>
        <v>4</v>
      </c>
    </row>
    <row r="95" spans="1:51" ht="13.15" customHeight="1">
      <c r="A95" s="151">
        <v>10770</v>
      </c>
      <c r="B95" s="67" t="s">
        <v>373</v>
      </c>
      <c r="C95" s="241" t="str">
        <f>Rollover!A95</f>
        <v>Nissan</v>
      </c>
      <c r="D95" s="74" t="str">
        <f>Rollover!B95</f>
        <v>Altima 4DR FWD</v>
      </c>
      <c r="E95" s="136" t="s">
        <v>88</v>
      </c>
      <c r="F95" s="242">
        <f>Rollover!C95</f>
        <v>2019</v>
      </c>
      <c r="G95" s="11">
        <v>171.041</v>
      </c>
      <c r="H95" s="12">
        <v>0.29899999999999999</v>
      </c>
      <c r="I95" s="12">
        <v>1524.5609999999999</v>
      </c>
      <c r="J95" s="12">
        <v>345.88400000000001</v>
      </c>
      <c r="K95" s="12">
        <v>23.504000000000001</v>
      </c>
      <c r="L95" s="12">
        <v>39.618000000000002</v>
      </c>
      <c r="M95" s="12">
        <v>508.89600000000002</v>
      </c>
      <c r="N95" s="13">
        <v>1521.748</v>
      </c>
      <c r="O95" s="11">
        <v>239.053</v>
      </c>
      <c r="P95" s="12">
        <v>0.53600000000000003</v>
      </c>
      <c r="Q95" s="12">
        <v>1244.5940000000001</v>
      </c>
      <c r="R95" s="12">
        <v>489.15800000000002</v>
      </c>
      <c r="S95" s="12">
        <v>13.214</v>
      </c>
      <c r="T95" s="12">
        <v>40.308</v>
      </c>
      <c r="U95" s="12">
        <v>1157.279</v>
      </c>
      <c r="V95" s="13">
        <v>1246.1690000000001</v>
      </c>
      <c r="W95" s="243">
        <f t="shared" si="141"/>
        <v>8.9735521247258062E-4</v>
      </c>
      <c r="X95" s="6">
        <f t="shared" si="142"/>
        <v>6.671823813323266E-2</v>
      </c>
      <c r="Y95" s="6">
        <f t="shared" si="143"/>
        <v>6.3983024433325109E-4</v>
      </c>
      <c r="Z95" s="6">
        <f t="shared" si="144"/>
        <v>3.8956517985345749E-5</v>
      </c>
      <c r="AA95" s="6">
        <f t="shared" si="145"/>
        <v>6.671823813323266E-2</v>
      </c>
      <c r="AB95" s="6">
        <f t="shared" si="146"/>
        <v>2.1451562302771402E-2</v>
      </c>
      <c r="AC95" s="6">
        <f t="shared" si="147"/>
        <v>2.1451562302771402E-2</v>
      </c>
      <c r="AD95" s="6">
        <f t="shared" si="148"/>
        <v>3.9484432277575284E-3</v>
      </c>
      <c r="AE95" s="6">
        <f t="shared" si="149"/>
        <v>6.6649885851511924E-3</v>
      </c>
      <c r="AF95" s="27">
        <f t="shared" si="150"/>
        <v>6.6649885851511924E-3</v>
      </c>
      <c r="AG95" s="26">
        <f t="shared" si="151"/>
        <v>3.7944232076844537E-3</v>
      </c>
      <c r="AH95" s="6">
        <f t="shared" si="152"/>
        <v>0.10232783513136225</v>
      </c>
      <c r="AI95" s="6">
        <f t="shared" si="153"/>
        <v>1.8964361651846347E-3</v>
      </c>
      <c r="AJ95" s="6">
        <f t="shared" si="154"/>
        <v>1.1011509057840411E-4</v>
      </c>
      <c r="AK95" s="6">
        <f t="shared" si="155"/>
        <v>0.10232783513136225</v>
      </c>
      <c r="AL95" s="6">
        <f t="shared" si="156"/>
        <v>7.5008558424492586E-3</v>
      </c>
      <c r="AM95" s="6">
        <f t="shared" si="157"/>
        <v>7.5008558424492586E-3</v>
      </c>
      <c r="AN95" s="6">
        <f t="shared" si="158"/>
        <v>7.2955448084947678E-3</v>
      </c>
      <c r="AO95" s="6">
        <f t="shared" si="159"/>
        <v>7.8027643509765753E-3</v>
      </c>
      <c r="AP95" s="27">
        <f t="shared" si="160"/>
        <v>7.8027643509765753E-3</v>
      </c>
      <c r="AQ95" s="243">
        <f t="shared" si="161"/>
        <v>9.4E-2</v>
      </c>
      <c r="AR95" s="6">
        <f t="shared" si="162"/>
        <v>0.11899999999999999</v>
      </c>
      <c r="AS95" s="6">
        <f t="shared" si="163"/>
        <v>0.107</v>
      </c>
      <c r="AT95" s="137">
        <f t="shared" si="164"/>
        <v>0.63</v>
      </c>
      <c r="AU95" s="137">
        <f t="shared" si="165"/>
        <v>0.79</v>
      </c>
      <c r="AV95" s="137">
        <f t="shared" si="166"/>
        <v>0.71</v>
      </c>
      <c r="AW95" s="138">
        <f t="shared" si="167"/>
        <v>5</v>
      </c>
      <c r="AX95" s="138">
        <f t="shared" si="168"/>
        <v>4</v>
      </c>
      <c r="AY95" s="244">
        <f t="shared" si="169"/>
        <v>4</v>
      </c>
    </row>
    <row r="96" spans="1:51" ht="12" customHeight="1">
      <c r="A96" s="151">
        <v>10770</v>
      </c>
      <c r="B96" s="67" t="s">
        <v>373</v>
      </c>
      <c r="C96" s="249" t="str">
        <f>Rollover!A96</f>
        <v>Nissan</v>
      </c>
      <c r="D96" s="248" t="str">
        <f>Rollover!B96</f>
        <v>Altima 4DR AWD</v>
      </c>
      <c r="E96" s="136" t="s">
        <v>88</v>
      </c>
      <c r="F96" s="242">
        <f>Rollover!C96</f>
        <v>2019</v>
      </c>
      <c r="G96" s="11">
        <v>171.041</v>
      </c>
      <c r="H96" s="12">
        <v>0.29899999999999999</v>
      </c>
      <c r="I96" s="12">
        <v>1524.5609999999999</v>
      </c>
      <c r="J96" s="12">
        <v>345.88400000000001</v>
      </c>
      <c r="K96" s="12">
        <v>23.504000000000001</v>
      </c>
      <c r="L96" s="12">
        <v>39.618000000000002</v>
      </c>
      <c r="M96" s="12">
        <v>508.89600000000002</v>
      </c>
      <c r="N96" s="13">
        <v>1521.748</v>
      </c>
      <c r="O96" s="11">
        <v>239.053</v>
      </c>
      <c r="P96" s="12">
        <v>0.53600000000000003</v>
      </c>
      <c r="Q96" s="12">
        <v>1244.5940000000001</v>
      </c>
      <c r="R96" s="12">
        <v>489.15800000000002</v>
      </c>
      <c r="S96" s="12">
        <v>13.214</v>
      </c>
      <c r="T96" s="12">
        <v>40.308</v>
      </c>
      <c r="U96" s="12">
        <v>1157.279</v>
      </c>
      <c r="V96" s="13">
        <v>1246.1690000000001</v>
      </c>
      <c r="W96" s="243">
        <f t="shared" si="141"/>
        <v>8.9735521247258062E-4</v>
      </c>
      <c r="X96" s="6">
        <f t="shared" si="142"/>
        <v>6.671823813323266E-2</v>
      </c>
      <c r="Y96" s="6">
        <f t="shared" si="143"/>
        <v>6.3983024433325109E-4</v>
      </c>
      <c r="Z96" s="6">
        <f t="shared" si="144"/>
        <v>3.8956517985345749E-5</v>
      </c>
      <c r="AA96" s="6">
        <f t="shared" si="145"/>
        <v>6.671823813323266E-2</v>
      </c>
      <c r="AB96" s="6">
        <f t="shared" si="146"/>
        <v>2.1451562302771402E-2</v>
      </c>
      <c r="AC96" s="6">
        <f t="shared" si="147"/>
        <v>2.1451562302771402E-2</v>
      </c>
      <c r="AD96" s="6">
        <f t="shared" si="148"/>
        <v>3.9484432277575284E-3</v>
      </c>
      <c r="AE96" s="6">
        <f t="shared" si="149"/>
        <v>6.6649885851511924E-3</v>
      </c>
      <c r="AF96" s="27">
        <f t="shared" si="150"/>
        <v>6.6649885851511924E-3</v>
      </c>
      <c r="AG96" s="26">
        <f t="shared" si="151"/>
        <v>3.7944232076844537E-3</v>
      </c>
      <c r="AH96" s="6">
        <f t="shared" si="152"/>
        <v>0.10232783513136225</v>
      </c>
      <c r="AI96" s="6">
        <f t="shared" si="153"/>
        <v>1.8964361651846347E-3</v>
      </c>
      <c r="AJ96" s="6">
        <f t="shared" si="154"/>
        <v>1.1011509057840411E-4</v>
      </c>
      <c r="AK96" s="6">
        <f t="shared" si="155"/>
        <v>0.10232783513136225</v>
      </c>
      <c r="AL96" s="6">
        <f t="shared" si="156"/>
        <v>7.5008558424492586E-3</v>
      </c>
      <c r="AM96" s="6">
        <f t="shared" si="157"/>
        <v>7.5008558424492586E-3</v>
      </c>
      <c r="AN96" s="6">
        <f t="shared" si="158"/>
        <v>7.2955448084947678E-3</v>
      </c>
      <c r="AO96" s="6">
        <f t="shared" si="159"/>
        <v>7.8027643509765753E-3</v>
      </c>
      <c r="AP96" s="27">
        <f t="shared" si="160"/>
        <v>7.8027643509765753E-3</v>
      </c>
      <c r="AQ96" s="243">
        <f t="shared" si="161"/>
        <v>9.4E-2</v>
      </c>
      <c r="AR96" s="6">
        <f t="shared" si="162"/>
        <v>0.11899999999999999</v>
      </c>
      <c r="AS96" s="6">
        <f t="shared" si="163"/>
        <v>0.107</v>
      </c>
      <c r="AT96" s="137">
        <f t="shared" si="164"/>
        <v>0.63</v>
      </c>
      <c r="AU96" s="137">
        <f t="shared" si="165"/>
        <v>0.79</v>
      </c>
      <c r="AV96" s="137">
        <f t="shared" si="166"/>
        <v>0.71</v>
      </c>
      <c r="AW96" s="138">
        <f t="shared" si="167"/>
        <v>5</v>
      </c>
      <c r="AX96" s="138">
        <f t="shared" si="168"/>
        <v>4</v>
      </c>
      <c r="AY96" s="244">
        <f t="shared" si="169"/>
        <v>4</v>
      </c>
    </row>
    <row r="97" spans="1:51" ht="13.15" customHeight="1">
      <c r="A97" s="151">
        <v>10562</v>
      </c>
      <c r="B97" s="67" t="s">
        <v>239</v>
      </c>
      <c r="C97" s="241" t="str">
        <f>Rollover!A97</f>
        <v>Nissan</v>
      </c>
      <c r="D97" s="74" t="str">
        <f>Rollover!B97</f>
        <v>Armada SUV RWD</v>
      </c>
      <c r="E97" s="136" t="s">
        <v>202</v>
      </c>
      <c r="F97" s="242">
        <f>Rollover!C97</f>
        <v>2019</v>
      </c>
      <c r="G97" s="11">
        <v>383.53699999999998</v>
      </c>
      <c r="H97" s="12">
        <v>0.35499999999999998</v>
      </c>
      <c r="I97" s="12">
        <v>1952.6010000000001</v>
      </c>
      <c r="J97" s="12">
        <v>422.40300000000002</v>
      </c>
      <c r="K97" s="12">
        <v>36.606999999999999</v>
      </c>
      <c r="L97" s="12">
        <v>43.747</v>
      </c>
      <c r="M97" s="12">
        <v>4373.2269999999999</v>
      </c>
      <c r="N97" s="13">
        <v>2895.462</v>
      </c>
      <c r="O97" s="11">
        <v>285.30500000000001</v>
      </c>
      <c r="P97" s="12">
        <v>0.36899999999999999</v>
      </c>
      <c r="Q97" s="12">
        <v>969.86300000000006</v>
      </c>
      <c r="R97" s="12">
        <v>344.846</v>
      </c>
      <c r="S97" s="12">
        <v>29.405000000000001</v>
      </c>
      <c r="T97" s="12">
        <v>50.031999999999996</v>
      </c>
      <c r="U97" s="12">
        <v>2008.404</v>
      </c>
      <c r="V97" s="13">
        <v>2376.9679999999998</v>
      </c>
      <c r="W97" s="243">
        <f t="shared" si="141"/>
        <v>2.1129243572108911E-2</v>
      </c>
      <c r="X97" s="6">
        <f t="shared" si="142"/>
        <v>7.3920081919059202E-2</v>
      </c>
      <c r="Y97" s="6">
        <f t="shared" si="143"/>
        <v>1.7663490683199952E-3</v>
      </c>
      <c r="Z97" s="6">
        <f t="shared" si="144"/>
        <v>4.671993568609608E-5</v>
      </c>
      <c r="AA97" s="6">
        <f t="shared" si="145"/>
        <v>7.3920081919059202E-2</v>
      </c>
      <c r="AB97" s="6">
        <f t="shared" si="146"/>
        <v>9.1496326935683672E-2</v>
      </c>
      <c r="AC97" s="6">
        <f t="shared" si="147"/>
        <v>9.1496326935683672E-2</v>
      </c>
      <c r="AD97" s="6">
        <f t="shared" si="148"/>
        <v>2.8676788338520276E-2</v>
      </c>
      <c r="AE97" s="6">
        <f t="shared" si="149"/>
        <v>1.351406670828811E-2</v>
      </c>
      <c r="AF97" s="27">
        <f t="shared" si="150"/>
        <v>2.8676788338520276E-2</v>
      </c>
      <c r="AG97" s="26">
        <f t="shared" si="151"/>
        <v>7.532544019244798E-3</v>
      </c>
      <c r="AH97" s="6">
        <f t="shared" si="152"/>
        <v>7.5829246273351331E-2</v>
      </c>
      <c r="AI97" s="6">
        <f t="shared" si="153"/>
        <v>6.739930825941634E-4</v>
      </c>
      <c r="AJ97" s="6">
        <f t="shared" si="154"/>
        <v>6.3912570492021971E-5</v>
      </c>
      <c r="AK97" s="6">
        <f t="shared" si="155"/>
        <v>7.5829246273351331E-2</v>
      </c>
      <c r="AL97" s="6">
        <f t="shared" si="156"/>
        <v>8.6291914122943264E-2</v>
      </c>
      <c r="AM97" s="6">
        <f t="shared" si="157"/>
        <v>8.6291914122943264E-2</v>
      </c>
      <c r="AN97" s="6">
        <f t="shared" si="158"/>
        <v>1.3861289573490016E-2</v>
      </c>
      <c r="AO97" s="6">
        <f t="shared" si="159"/>
        <v>1.8273011199532486E-2</v>
      </c>
      <c r="AP97" s="27">
        <f t="shared" si="160"/>
        <v>1.8273011199532486E-2</v>
      </c>
      <c r="AQ97" s="243">
        <f t="shared" si="161"/>
        <v>0.2</v>
      </c>
      <c r="AR97" s="6">
        <f t="shared" si="162"/>
        <v>0.17699999999999999</v>
      </c>
      <c r="AS97" s="6">
        <f t="shared" si="163"/>
        <v>0.189</v>
      </c>
      <c r="AT97" s="137">
        <f t="shared" si="164"/>
        <v>1.33</v>
      </c>
      <c r="AU97" s="137">
        <f t="shared" si="165"/>
        <v>1.18</v>
      </c>
      <c r="AV97" s="137">
        <f t="shared" si="166"/>
        <v>1.26</v>
      </c>
      <c r="AW97" s="138">
        <f t="shared" si="167"/>
        <v>2</v>
      </c>
      <c r="AX97" s="138">
        <f t="shared" si="168"/>
        <v>3</v>
      </c>
      <c r="AY97" s="244">
        <f t="shared" si="169"/>
        <v>3</v>
      </c>
    </row>
    <row r="98" spans="1:51" ht="13.15" customHeight="1">
      <c r="A98" s="150">
        <v>10562</v>
      </c>
      <c r="B98" s="44" t="s">
        <v>239</v>
      </c>
      <c r="C98" s="241" t="str">
        <f>Rollover!A98</f>
        <v>Nissan</v>
      </c>
      <c r="D98" s="74" t="str">
        <f>Rollover!B98</f>
        <v>Armada SUV AWD</v>
      </c>
      <c r="E98" s="136" t="s">
        <v>202</v>
      </c>
      <c r="F98" s="242">
        <f>Rollover!C98</f>
        <v>2019</v>
      </c>
      <c r="G98" s="19">
        <v>383.53699999999998</v>
      </c>
      <c r="H98" s="20">
        <v>0.35499999999999998</v>
      </c>
      <c r="I98" s="20">
        <v>1952.6010000000001</v>
      </c>
      <c r="J98" s="20">
        <v>422.40300000000002</v>
      </c>
      <c r="K98" s="20">
        <v>36.606999999999999</v>
      </c>
      <c r="L98" s="20">
        <v>43.747</v>
      </c>
      <c r="M98" s="20">
        <v>4373.2269999999999</v>
      </c>
      <c r="N98" s="21">
        <v>2895.462</v>
      </c>
      <c r="O98" s="19">
        <v>285.30500000000001</v>
      </c>
      <c r="P98" s="20">
        <v>0.36899999999999999</v>
      </c>
      <c r="Q98" s="20">
        <v>969.86300000000006</v>
      </c>
      <c r="R98" s="20">
        <v>344.846</v>
      </c>
      <c r="S98" s="20">
        <v>29.405000000000001</v>
      </c>
      <c r="T98" s="20">
        <v>50.031999999999996</v>
      </c>
      <c r="U98" s="20">
        <v>2008.404</v>
      </c>
      <c r="V98" s="21">
        <v>2376.9679999999998</v>
      </c>
      <c r="W98" s="243">
        <f t="shared" si="141"/>
        <v>2.1129243572108911E-2</v>
      </c>
      <c r="X98" s="6">
        <f t="shared" si="142"/>
        <v>7.3920081919059202E-2</v>
      </c>
      <c r="Y98" s="6">
        <f t="shared" si="143"/>
        <v>1.7663490683199952E-3</v>
      </c>
      <c r="Z98" s="6">
        <f t="shared" si="144"/>
        <v>4.671993568609608E-5</v>
      </c>
      <c r="AA98" s="6">
        <f t="shared" si="145"/>
        <v>7.3920081919059202E-2</v>
      </c>
      <c r="AB98" s="6">
        <f t="shared" si="146"/>
        <v>9.1496326935683672E-2</v>
      </c>
      <c r="AC98" s="6">
        <f t="shared" si="147"/>
        <v>9.1496326935683672E-2</v>
      </c>
      <c r="AD98" s="6">
        <f t="shared" si="148"/>
        <v>2.8676788338520276E-2</v>
      </c>
      <c r="AE98" s="6">
        <f t="shared" si="149"/>
        <v>1.351406670828811E-2</v>
      </c>
      <c r="AF98" s="27">
        <f t="shared" si="150"/>
        <v>2.8676788338520276E-2</v>
      </c>
      <c r="AG98" s="26">
        <f t="shared" si="151"/>
        <v>7.532544019244798E-3</v>
      </c>
      <c r="AH98" s="6">
        <f t="shared" si="152"/>
        <v>7.5829246273351331E-2</v>
      </c>
      <c r="AI98" s="6">
        <f t="shared" si="153"/>
        <v>6.739930825941634E-4</v>
      </c>
      <c r="AJ98" s="6">
        <f t="shared" si="154"/>
        <v>6.3912570492021971E-5</v>
      </c>
      <c r="AK98" s="6">
        <f t="shared" si="155"/>
        <v>7.5829246273351331E-2</v>
      </c>
      <c r="AL98" s="6">
        <f t="shared" si="156"/>
        <v>8.6291914122943264E-2</v>
      </c>
      <c r="AM98" s="6">
        <f t="shared" si="157"/>
        <v>8.6291914122943264E-2</v>
      </c>
      <c r="AN98" s="6">
        <f t="shared" si="158"/>
        <v>1.3861289573490016E-2</v>
      </c>
      <c r="AO98" s="6">
        <f t="shared" si="159"/>
        <v>1.8273011199532486E-2</v>
      </c>
      <c r="AP98" s="27">
        <f t="shared" si="160"/>
        <v>1.8273011199532486E-2</v>
      </c>
      <c r="AQ98" s="243">
        <f t="shared" si="161"/>
        <v>0.2</v>
      </c>
      <c r="AR98" s="6">
        <f t="shared" si="162"/>
        <v>0.17699999999999999</v>
      </c>
      <c r="AS98" s="6">
        <f t="shared" si="163"/>
        <v>0.189</v>
      </c>
      <c r="AT98" s="137">
        <f t="shared" si="164"/>
        <v>1.33</v>
      </c>
      <c r="AU98" s="137">
        <f t="shared" si="165"/>
        <v>1.18</v>
      </c>
      <c r="AV98" s="137">
        <f t="shared" si="166"/>
        <v>1.26</v>
      </c>
      <c r="AW98" s="138">
        <f t="shared" si="167"/>
        <v>2</v>
      </c>
      <c r="AX98" s="138">
        <f t="shared" si="168"/>
        <v>3</v>
      </c>
      <c r="AY98" s="244">
        <f t="shared" si="169"/>
        <v>3</v>
      </c>
    </row>
    <row r="99" spans="1:51" ht="13.15" customHeight="1">
      <c r="A99" s="151">
        <v>10562</v>
      </c>
      <c r="B99" s="67" t="s">
        <v>239</v>
      </c>
      <c r="C99" s="249" t="str">
        <f>Rollover!A99</f>
        <v>Infiniti</v>
      </c>
      <c r="D99" s="248" t="str">
        <f>Rollover!B99</f>
        <v>QX80 SUV RWD</v>
      </c>
      <c r="E99" s="136" t="s">
        <v>202</v>
      </c>
      <c r="F99" s="242">
        <f>Rollover!C99</f>
        <v>2019</v>
      </c>
      <c r="G99" s="11">
        <v>383.53699999999998</v>
      </c>
      <c r="H99" s="12">
        <v>0.35499999999999998</v>
      </c>
      <c r="I99" s="12">
        <v>1952.6010000000001</v>
      </c>
      <c r="J99" s="12">
        <v>422.40300000000002</v>
      </c>
      <c r="K99" s="12">
        <v>36.606999999999999</v>
      </c>
      <c r="L99" s="12">
        <v>43.747</v>
      </c>
      <c r="M99" s="12">
        <v>4373.2269999999999</v>
      </c>
      <c r="N99" s="13">
        <v>2895.462</v>
      </c>
      <c r="O99" s="11">
        <v>285.30500000000001</v>
      </c>
      <c r="P99" s="12">
        <v>0.36899999999999999</v>
      </c>
      <c r="Q99" s="12">
        <v>969.86300000000006</v>
      </c>
      <c r="R99" s="12">
        <v>344.846</v>
      </c>
      <c r="S99" s="12">
        <v>29.405000000000001</v>
      </c>
      <c r="T99" s="12">
        <v>50.031999999999996</v>
      </c>
      <c r="U99" s="12">
        <v>2008.404</v>
      </c>
      <c r="V99" s="13">
        <v>2376.9679999999998</v>
      </c>
      <c r="W99" s="243">
        <f t="shared" si="141"/>
        <v>2.1129243572108911E-2</v>
      </c>
      <c r="X99" s="6">
        <f t="shared" si="142"/>
        <v>7.3920081919059202E-2</v>
      </c>
      <c r="Y99" s="6">
        <f t="shared" si="143"/>
        <v>1.7663490683199952E-3</v>
      </c>
      <c r="Z99" s="6">
        <f t="shared" si="144"/>
        <v>4.671993568609608E-5</v>
      </c>
      <c r="AA99" s="6">
        <f t="shared" si="145"/>
        <v>7.3920081919059202E-2</v>
      </c>
      <c r="AB99" s="6">
        <f t="shared" si="146"/>
        <v>9.1496326935683672E-2</v>
      </c>
      <c r="AC99" s="6">
        <f t="shared" si="147"/>
        <v>9.1496326935683672E-2</v>
      </c>
      <c r="AD99" s="6">
        <f t="shared" si="148"/>
        <v>2.8676788338520276E-2</v>
      </c>
      <c r="AE99" s="6">
        <f t="shared" si="149"/>
        <v>1.351406670828811E-2</v>
      </c>
      <c r="AF99" s="27">
        <f t="shared" si="150"/>
        <v>2.8676788338520276E-2</v>
      </c>
      <c r="AG99" s="26">
        <f t="shared" si="151"/>
        <v>7.532544019244798E-3</v>
      </c>
      <c r="AH99" s="6">
        <f t="shared" si="152"/>
        <v>7.5829246273351331E-2</v>
      </c>
      <c r="AI99" s="6">
        <f t="shared" si="153"/>
        <v>6.739930825941634E-4</v>
      </c>
      <c r="AJ99" s="6">
        <f t="shared" si="154"/>
        <v>6.3912570492021971E-5</v>
      </c>
      <c r="AK99" s="6">
        <f t="shared" si="155"/>
        <v>7.5829246273351331E-2</v>
      </c>
      <c r="AL99" s="6">
        <f t="shared" si="156"/>
        <v>8.6291914122943264E-2</v>
      </c>
      <c r="AM99" s="6">
        <f t="shared" si="157"/>
        <v>8.6291914122943264E-2</v>
      </c>
      <c r="AN99" s="6">
        <f t="shared" si="158"/>
        <v>1.3861289573490016E-2</v>
      </c>
      <c r="AO99" s="6">
        <f t="shared" si="159"/>
        <v>1.8273011199532486E-2</v>
      </c>
      <c r="AP99" s="27">
        <f t="shared" si="160"/>
        <v>1.8273011199532486E-2</v>
      </c>
      <c r="AQ99" s="243">
        <f t="shared" si="161"/>
        <v>0.2</v>
      </c>
      <c r="AR99" s="6">
        <f t="shared" si="162"/>
        <v>0.17699999999999999</v>
      </c>
      <c r="AS99" s="6">
        <f t="shared" si="163"/>
        <v>0.189</v>
      </c>
      <c r="AT99" s="137">
        <f t="shared" si="164"/>
        <v>1.33</v>
      </c>
      <c r="AU99" s="137">
        <f t="shared" si="165"/>
        <v>1.18</v>
      </c>
      <c r="AV99" s="137">
        <f t="shared" si="166"/>
        <v>1.26</v>
      </c>
      <c r="AW99" s="138">
        <f t="shared" si="167"/>
        <v>2</v>
      </c>
      <c r="AX99" s="138">
        <f t="shared" si="168"/>
        <v>3</v>
      </c>
      <c r="AY99" s="244">
        <f t="shared" si="169"/>
        <v>3</v>
      </c>
    </row>
    <row r="100" spans="1:51">
      <c r="A100" s="150">
        <v>10562</v>
      </c>
      <c r="B100" s="44" t="s">
        <v>239</v>
      </c>
      <c r="C100" s="249" t="str">
        <f>Rollover!A100</f>
        <v>Infiniti</v>
      </c>
      <c r="D100" s="248" t="str">
        <f>Rollover!B100</f>
        <v>QX80 SUV AWD</v>
      </c>
      <c r="E100" s="136" t="s">
        <v>202</v>
      </c>
      <c r="F100" s="242">
        <f>Rollover!C100</f>
        <v>2019</v>
      </c>
      <c r="G100" s="19">
        <v>383.53699999999998</v>
      </c>
      <c r="H100" s="20">
        <v>0.35499999999999998</v>
      </c>
      <c r="I100" s="20">
        <v>1952.6010000000001</v>
      </c>
      <c r="J100" s="20">
        <v>422.40300000000002</v>
      </c>
      <c r="K100" s="20">
        <v>36.606999999999999</v>
      </c>
      <c r="L100" s="20">
        <v>43.747</v>
      </c>
      <c r="M100" s="20">
        <v>4373.2269999999999</v>
      </c>
      <c r="N100" s="21">
        <v>2895.462</v>
      </c>
      <c r="O100" s="19">
        <v>285.30500000000001</v>
      </c>
      <c r="P100" s="20">
        <v>0.36899999999999999</v>
      </c>
      <c r="Q100" s="20">
        <v>969.86300000000006</v>
      </c>
      <c r="R100" s="20">
        <v>344.846</v>
      </c>
      <c r="S100" s="20">
        <v>29.405000000000001</v>
      </c>
      <c r="T100" s="20">
        <v>50.031999999999996</v>
      </c>
      <c r="U100" s="20">
        <v>2008.404</v>
      </c>
      <c r="V100" s="21">
        <v>2376.9679999999998</v>
      </c>
      <c r="W100" s="243">
        <f t="shared" si="141"/>
        <v>2.1129243572108911E-2</v>
      </c>
      <c r="X100" s="6">
        <f t="shared" si="142"/>
        <v>7.3920081919059202E-2</v>
      </c>
      <c r="Y100" s="6">
        <f t="shared" si="143"/>
        <v>1.7663490683199952E-3</v>
      </c>
      <c r="Z100" s="6">
        <f t="shared" si="144"/>
        <v>4.671993568609608E-5</v>
      </c>
      <c r="AA100" s="6">
        <f t="shared" si="145"/>
        <v>7.3920081919059202E-2</v>
      </c>
      <c r="AB100" s="6">
        <f t="shared" si="146"/>
        <v>9.1496326935683672E-2</v>
      </c>
      <c r="AC100" s="6">
        <f t="shared" si="147"/>
        <v>9.1496326935683672E-2</v>
      </c>
      <c r="AD100" s="6">
        <f t="shared" si="148"/>
        <v>2.8676788338520276E-2</v>
      </c>
      <c r="AE100" s="6">
        <f t="shared" si="149"/>
        <v>1.351406670828811E-2</v>
      </c>
      <c r="AF100" s="27">
        <f t="shared" si="150"/>
        <v>2.8676788338520276E-2</v>
      </c>
      <c r="AG100" s="26">
        <f t="shared" si="151"/>
        <v>7.532544019244798E-3</v>
      </c>
      <c r="AH100" s="6">
        <f t="shared" si="152"/>
        <v>7.5829246273351331E-2</v>
      </c>
      <c r="AI100" s="6">
        <f t="shared" si="153"/>
        <v>6.739930825941634E-4</v>
      </c>
      <c r="AJ100" s="6">
        <f t="shared" si="154"/>
        <v>6.3912570492021971E-5</v>
      </c>
      <c r="AK100" s="6">
        <f t="shared" si="155"/>
        <v>7.5829246273351331E-2</v>
      </c>
      <c r="AL100" s="6">
        <f t="shared" si="156"/>
        <v>8.6291914122943264E-2</v>
      </c>
      <c r="AM100" s="6">
        <f t="shared" si="157"/>
        <v>8.6291914122943264E-2</v>
      </c>
      <c r="AN100" s="6">
        <f t="shared" si="158"/>
        <v>1.3861289573490016E-2</v>
      </c>
      <c r="AO100" s="6">
        <f t="shared" si="159"/>
        <v>1.8273011199532486E-2</v>
      </c>
      <c r="AP100" s="27">
        <f t="shared" si="160"/>
        <v>1.8273011199532486E-2</v>
      </c>
      <c r="AQ100" s="243">
        <f t="shared" si="161"/>
        <v>0.2</v>
      </c>
      <c r="AR100" s="6">
        <f t="shared" si="162"/>
        <v>0.17699999999999999</v>
      </c>
      <c r="AS100" s="6">
        <f t="shared" si="163"/>
        <v>0.189</v>
      </c>
      <c r="AT100" s="137">
        <f t="shared" si="164"/>
        <v>1.33</v>
      </c>
      <c r="AU100" s="137">
        <f t="shared" si="165"/>
        <v>1.18</v>
      </c>
      <c r="AV100" s="137">
        <f t="shared" si="166"/>
        <v>1.26</v>
      </c>
      <c r="AW100" s="138">
        <f t="shared" si="167"/>
        <v>2</v>
      </c>
      <c r="AX100" s="138">
        <f t="shared" si="168"/>
        <v>3</v>
      </c>
      <c r="AY100" s="244">
        <f t="shared" si="169"/>
        <v>3</v>
      </c>
    </row>
    <row r="101" spans="1:51" ht="13.15" customHeight="1">
      <c r="A101" s="66">
        <v>10050</v>
      </c>
      <c r="B101" s="66" t="s">
        <v>208</v>
      </c>
      <c r="C101" s="241" t="str">
        <f>Rollover!A101</f>
        <v>Nissan</v>
      </c>
      <c r="D101" s="74" t="str">
        <f>Rollover!B101</f>
        <v>Frontier Crew Cab PU/CC RWD early release</v>
      </c>
      <c r="E101" s="136" t="s">
        <v>205</v>
      </c>
      <c r="F101" s="242">
        <f>Rollover!C101</f>
        <v>2019</v>
      </c>
      <c r="G101" s="19">
        <v>329.03199999999998</v>
      </c>
      <c r="H101" s="20">
        <v>0.40699999999999997</v>
      </c>
      <c r="I101" s="20">
        <v>2459.3629999999998</v>
      </c>
      <c r="J101" s="20">
        <v>320.10300000000001</v>
      </c>
      <c r="K101" s="20">
        <v>31.63</v>
      </c>
      <c r="L101" s="20">
        <v>46.77</v>
      </c>
      <c r="M101" s="20">
        <v>5435.5119999999997</v>
      </c>
      <c r="N101" s="21">
        <v>2915.3130000000001</v>
      </c>
      <c r="O101" s="19">
        <v>473.25200000000001</v>
      </c>
      <c r="P101" s="20">
        <v>0.60499999999999998</v>
      </c>
      <c r="Q101" s="20">
        <v>1180.731</v>
      </c>
      <c r="R101" s="20">
        <v>427.25299999999999</v>
      </c>
      <c r="S101" s="20">
        <v>22.082000000000001</v>
      </c>
      <c r="T101" s="20">
        <v>44.920999999999999</v>
      </c>
      <c r="U101" s="20">
        <v>3397.9209999999998</v>
      </c>
      <c r="V101" s="21">
        <v>2069.703</v>
      </c>
      <c r="W101" s="243">
        <f t="shared" si="141"/>
        <v>1.2607013960937271E-2</v>
      </c>
      <c r="X101" s="6">
        <f t="shared" si="142"/>
        <v>8.1241403103101392E-2</v>
      </c>
      <c r="Y101" s="6">
        <f t="shared" si="143"/>
        <v>5.8612559318914279E-3</v>
      </c>
      <c r="Z101" s="6">
        <f t="shared" si="144"/>
        <v>3.6642858017865822E-5</v>
      </c>
      <c r="AA101" s="6">
        <f t="shared" si="145"/>
        <v>8.1241403103101392E-2</v>
      </c>
      <c r="AB101" s="6">
        <f t="shared" si="146"/>
        <v>5.5555737780133764E-2</v>
      </c>
      <c r="AC101" s="6">
        <f t="shared" si="147"/>
        <v>5.5555737780133764E-2</v>
      </c>
      <c r="AD101" s="6">
        <f t="shared" si="148"/>
        <v>4.8771510040299081E-2</v>
      </c>
      <c r="AE101" s="6">
        <f t="shared" si="149"/>
        <v>1.3652267123714456E-2</v>
      </c>
      <c r="AF101" s="27">
        <f t="shared" si="150"/>
        <v>4.8771510040299081E-2</v>
      </c>
      <c r="AG101" s="26">
        <f t="shared" si="151"/>
        <v>4.0326062595323946E-2</v>
      </c>
      <c r="AH101" s="6">
        <f t="shared" si="152"/>
        <v>0.11549754651711759</v>
      </c>
      <c r="AI101" s="6">
        <f t="shared" si="153"/>
        <v>1.4912560924109652E-3</v>
      </c>
      <c r="AJ101" s="6">
        <f t="shared" si="154"/>
        <v>8.7196759401976967E-5</v>
      </c>
      <c r="AK101" s="6">
        <f t="shared" si="155"/>
        <v>0.11549754651711759</v>
      </c>
      <c r="AL101" s="6">
        <f t="shared" si="156"/>
        <v>3.3160672646004398E-2</v>
      </c>
      <c r="AM101" s="6">
        <f t="shared" si="157"/>
        <v>3.3160672646004398E-2</v>
      </c>
      <c r="AN101" s="6">
        <f t="shared" si="158"/>
        <v>3.8939657647438175E-2</v>
      </c>
      <c r="AO101" s="6">
        <f t="shared" si="159"/>
        <v>1.4514399574321763E-2</v>
      </c>
      <c r="AP101" s="27">
        <f t="shared" si="160"/>
        <v>3.8939657647438175E-2</v>
      </c>
      <c r="AQ101" s="243">
        <f t="shared" si="161"/>
        <v>0.185</v>
      </c>
      <c r="AR101" s="6">
        <f t="shared" si="162"/>
        <v>0.21099999999999999</v>
      </c>
      <c r="AS101" s="6">
        <f t="shared" si="163"/>
        <v>0.19800000000000001</v>
      </c>
      <c r="AT101" s="137">
        <f t="shared" si="164"/>
        <v>1.23</v>
      </c>
      <c r="AU101" s="137">
        <f t="shared" si="165"/>
        <v>1.41</v>
      </c>
      <c r="AV101" s="137">
        <f t="shared" si="166"/>
        <v>1.32</v>
      </c>
      <c r="AW101" s="138">
        <f t="shared" si="167"/>
        <v>3</v>
      </c>
      <c r="AX101" s="138">
        <f t="shared" si="168"/>
        <v>2</v>
      </c>
      <c r="AY101" s="244">
        <f t="shared" si="169"/>
        <v>3</v>
      </c>
    </row>
    <row r="102" spans="1:51" ht="13.15" customHeight="1">
      <c r="A102" s="66">
        <v>10050</v>
      </c>
      <c r="B102" s="66" t="s">
        <v>208</v>
      </c>
      <c r="C102" s="241" t="str">
        <f>Rollover!A102</f>
        <v>Nissan</v>
      </c>
      <c r="D102" s="74" t="str">
        <f>Rollover!B102</f>
        <v>Frontier Crew Cab PU/CC AWD early release</v>
      </c>
      <c r="E102" s="136" t="s">
        <v>205</v>
      </c>
      <c r="F102" s="242">
        <f>Rollover!C102</f>
        <v>2019</v>
      </c>
      <c r="G102" s="11">
        <v>329.03199999999998</v>
      </c>
      <c r="H102" s="12">
        <v>0.40699999999999997</v>
      </c>
      <c r="I102" s="12">
        <v>2459.3629999999998</v>
      </c>
      <c r="J102" s="12">
        <v>320.10300000000001</v>
      </c>
      <c r="K102" s="12">
        <v>31.63</v>
      </c>
      <c r="L102" s="12">
        <v>46.77</v>
      </c>
      <c r="M102" s="12">
        <v>5435.5119999999997</v>
      </c>
      <c r="N102" s="13">
        <v>2915.3130000000001</v>
      </c>
      <c r="O102" s="11">
        <v>473.25200000000001</v>
      </c>
      <c r="P102" s="12">
        <v>0.60499999999999998</v>
      </c>
      <c r="Q102" s="12">
        <v>1180.731</v>
      </c>
      <c r="R102" s="12">
        <v>427.25299999999999</v>
      </c>
      <c r="S102" s="12">
        <v>22.082000000000001</v>
      </c>
      <c r="T102" s="12">
        <v>44.920999999999999</v>
      </c>
      <c r="U102" s="12">
        <v>3397.9209999999998</v>
      </c>
      <c r="V102" s="13">
        <v>2069.703</v>
      </c>
      <c r="W102" s="243">
        <f t="shared" si="141"/>
        <v>1.2607013960937271E-2</v>
      </c>
      <c r="X102" s="6">
        <f t="shared" si="142"/>
        <v>8.1241403103101392E-2</v>
      </c>
      <c r="Y102" s="6">
        <f t="shared" si="143"/>
        <v>5.8612559318914279E-3</v>
      </c>
      <c r="Z102" s="6">
        <f t="shared" si="144"/>
        <v>3.6642858017865822E-5</v>
      </c>
      <c r="AA102" s="6">
        <f t="shared" si="145"/>
        <v>8.1241403103101392E-2</v>
      </c>
      <c r="AB102" s="6">
        <f t="shared" si="146"/>
        <v>5.5555737780133764E-2</v>
      </c>
      <c r="AC102" s="6">
        <f t="shared" si="147"/>
        <v>5.5555737780133764E-2</v>
      </c>
      <c r="AD102" s="6">
        <f t="shared" si="148"/>
        <v>4.8771510040299081E-2</v>
      </c>
      <c r="AE102" s="6">
        <f t="shared" si="149"/>
        <v>1.3652267123714456E-2</v>
      </c>
      <c r="AF102" s="27">
        <f t="shared" si="150"/>
        <v>4.8771510040299081E-2</v>
      </c>
      <c r="AG102" s="26">
        <f t="shared" si="151"/>
        <v>4.0326062595323946E-2</v>
      </c>
      <c r="AH102" s="6">
        <f t="shared" si="152"/>
        <v>0.11549754651711759</v>
      </c>
      <c r="AI102" s="6">
        <f t="shared" si="153"/>
        <v>1.4912560924109652E-3</v>
      </c>
      <c r="AJ102" s="6">
        <f t="shared" si="154"/>
        <v>8.7196759401976967E-5</v>
      </c>
      <c r="AK102" s="6">
        <f t="shared" si="155"/>
        <v>0.11549754651711759</v>
      </c>
      <c r="AL102" s="6">
        <f t="shared" si="156"/>
        <v>3.3160672646004398E-2</v>
      </c>
      <c r="AM102" s="6">
        <f t="shared" si="157"/>
        <v>3.3160672646004398E-2</v>
      </c>
      <c r="AN102" s="6">
        <f t="shared" si="158"/>
        <v>3.8939657647438175E-2</v>
      </c>
      <c r="AO102" s="6">
        <f t="shared" si="159"/>
        <v>1.4514399574321763E-2</v>
      </c>
      <c r="AP102" s="27">
        <f t="shared" si="160"/>
        <v>3.8939657647438175E-2</v>
      </c>
      <c r="AQ102" s="243">
        <f t="shared" si="161"/>
        <v>0.185</v>
      </c>
      <c r="AR102" s="6">
        <f t="shared" si="162"/>
        <v>0.21099999999999999</v>
      </c>
      <c r="AS102" s="6">
        <f t="shared" si="163"/>
        <v>0.19800000000000001</v>
      </c>
      <c r="AT102" s="137">
        <f t="shared" si="164"/>
        <v>1.23</v>
      </c>
      <c r="AU102" s="137">
        <f t="shared" si="165"/>
        <v>1.41</v>
      </c>
      <c r="AV102" s="137">
        <f t="shared" si="166"/>
        <v>1.32</v>
      </c>
      <c r="AW102" s="138">
        <f t="shared" si="167"/>
        <v>3</v>
      </c>
      <c r="AX102" s="138">
        <f t="shared" si="168"/>
        <v>2</v>
      </c>
      <c r="AY102" s="244">
        <f t="shared" si="169"/>
        <v>3</v>
      </c>
    </row>
    <row r="103" spans="1:51" ht="13.15" customHeight="1">
      <c r="A103" s="66">
        <v>10050</v>
      </c>
      <c r="B103" s="66" t="s">
        <v>208</v>
      </c>
      <c r="C103" s="249" t="str">
        <f>Rollover!A103</f>
        <v>Nissan</v>
      </c>
      <c r="D103" s="248" t="str">
        <f>Rollover!B103</f>
        <v>Frontier Crew Cab PU/CC RWD later release</v>
      </c>
      <c r="E103" s="136" t="s">
        <v>205</v>
      </c>
      <c r="F103" s="242">
        <f>Rollover!C103</f>
        <v>2019</v>
      </c>
      <c r="G103" s="19">
        <v>329.03199999999998</v>
      </c>
      <c r="H103" s="20">
        <v>0.40699999999999997</v>
      </c>
      <c r="I103" s="20">
        <v>2459.3629999999998</v>
      </c>
      <c r="J103" s="20">
        <v>320.10300000000001</v>
      </c>
      <c r="K103" s="20">
        <v>31.63</v>
      </c>
      <c r="L103" s="20">
        <v>46.77</v>
      </c>
      <c r="M103" s="20">
        <v>5435.5119999999997</v>
      </c>
      <c r="N103" s="21">
        <v>2915.3130000000001</v>
      </c>
      <c r="O103" s="19">
        <v>473.25200000000001</v>
      </c>
      <c r="P103" s="20">
        <v>0.60499999999999998</v>
      </c>
      <c r="Q103" s="20">
        <v>1180.731</v>
      </c>
      <c r="R103" s="20">
        <v>427.25299999999999</v>
      </c>
      <c r="S103" s="20">
        <v>22.082000000000001</v>
      </c>
      <c r="T103" s="20">
        <v>44.920999999999999</v>
      </c>
      <c r="U103" s="20">
        <v>3397.9209999999998</v>
      </c>
      <c r="V103" s="21">
        <v>2069.703</v>
      </c>
      <c r="W103" s="243">
        <f t="shared" si="141"/>
        <v>1.2607013960937271E-2</v>
      </c>
      <c r="X103" s="6">
        <f t="shared" si="142"/>
        <v>8.1241403103101392E-2</v>
      </c>
      <c r="Y103" s="6">
        <f t="shared" si="143"/>
        <v>5.8612559318914279E-3</v>
      </c>
      <c r="Z103" s="6">
        <f t="shared" si="144"/>
        <v>3.6642858017865822E-5</v>
      </c>
      <c r="AA103" s="6">
        <f t="shared" si="145"/>
        <v>8.1241403103101392E-2</v>
      </c>
      <c r="AB103" s="6">
        <f t="shared" si="146"/>
        <v>5.5555737780133764E-2</v>
      </c>
      <c r="AC103" s="6">
        <f t="shared" si="147"/>
        <v>5.5555737780133764E-2</v>
      </c>
      <c r="AD103" s="6">
        <f t="shared" si="148"/>
        <v>4.8771510040299081E-2</v>
      </c>
      <c r="AE103" s="6">
        <f t="shared" si="149"/>
        <v>1.3652267123714456E-2</v>
      </c>
      <c r="AF103" s="27">
        <f t="shared" si="150"/>
        <v>4.8771510040299081E-2</v>
      </c>
      <c r="AG103" s="26">
        <f t="shared" si="151"/>
        <v>4.0326062595323946E-2</v>
      </c>
      <c r="AH103" s="6">
        <f t="shared" si="152"/>
        <v>0.11549754651711759</v>
      </c>
      <c r="AI103" s="6">
        <f t="shared" si="153"/>
        <v>1.4912560924109652E-3</v>
      </c>
      <c r="AJ103" s="6">
        <f t="shared" si="154"/>
        <v>8.7196759401976967E-5</v>
      </c>
      <c r="AK103" s="6">
        <f t="shared" si="155"/>
        <v>0.11549754651711759</v>
      </c>
      <c r="AL103" s="6">
        <f t="shared" si="156"/>
        <v>3.3160672646004398E-2</v>
      </c>
      <c r="AM103" s="6">
        <f t="shared" si="157"/>
        <v>3.3160672646004398E-2</v>
      </c>
      <c r="AN103" s="6">
        <f t="shared" si="158"/>
        <v>3.8939657647438175E-2</v>
      </c>
      <c r="AO103" s="6">
        <f t="shared" si="159"/>
        <v>1.4514399574321763E-2</v>
      </c>
      <c r="AP103" s="27">
        <f t="shared" si="160"/>
        <v>3.8939657647438175E-2</v>
      </c>
      <c r="AQ103" s="243">
        <f t="shared" si="161"/>
        <v>0.185</v>
      </c>
      <c r="AR103" s="6">
        <f t="shared" si="162"/>
        <v>0.21099999999999999</v>
      </c>
      <c r="AS103" s="6">
        <f t="shared" si="163"/>
        <v>0.19800000000000001</v>
      </c>
      <c r="AT103" s="137">
        <f t="shared" si="164"/>
        <v>1.23</v>
      </c>
      <c r="AU103" s="137">
        <f t="shared" si="165"/>
        <v>1.41</v>
      </c>
      <c r="AV103" s="137">
        <f t="shared" si="166"/>
        <v>1.32</v>
      </c>
      <c r="AW103" s="138">
        <f t="shared" si="167"/>
        <v>3</v>
      </c>
      <c r="AX103" s="138">
        <f t="shared" si="168"/>
        <v>2</v>
      </c>
      <c r="AY103" s="244">
        <f t="shared" si="169"/>
        <v>3</v>
      </c>
    </row>
    <row r="104" spans="1:51" ht="13.15" customHeight="1">
      <c r="A104" s="66">
        <v>10050</v>
      </c>
      <c r="B104" s="66" t="s">
        <v>208</v>
      </c>
      <c r="C104" s="249" t="str">
        <f>Rollover!A104</f>
        <v>Nissan</v>
      </c>
      <c r="D104" s="248" t="str">
        <f>Rollover!B104</f>
        <v>Frontier Crew Cab PU/CC AWD later release</v>
      </c>
      <c r="E104" s="136" t="s">
        <v>205</v>
      </c>
      <c r="F104" s="242">
        <f>Rollover!C104</f>
        <v>2019</v>
      </c>
      <c r="G104" s="11">
        <v>329.03199999999998</v>
      </c>
      <c r="H104" s="12">
        <v>0.40699999999999997</v>
      </c>
      <c r="I104" s="12">
        <v>2459.3629999999998</v>
      </c>
      <c r="J104" s="12">
        <v>320.10300000000001</v>
      </c>
      <c r="K104" s="12">
        <v>31.63</v>
      </c>
      <c r="L104" s="12">
        <v>46.77</v>
      </c>
      <c r="M104" s="12">
        <v>5435.5119999999997</v>
      </c>
      <c r="N104" s="13">
        <v>2915.3130000000001</v>
      </c>
      <c r="O104" s="11">
        <v>473.25200000000001</v>
      </c>
      <c r="P104" s="12">
        <v>0.60499999999999998</v>
      </c>
      <c r="Q104" s="12">
        <v>1180.731</v>
      </c>
      <c r="R104" s="12">
        <v>427.25299999999999</v>
      </c>
      <c r="S104" s="12">
        <v>22.082000000000001</v>
      </c>
      <c r="T104" s="12">
        <v>44.920999999999999</v>
      </c>
      <c r="U104" s="12">
        <v>3397.9209999999998</v>
      </c>
      <c r="V104" s="13">
        <v>2069.703</v>
      </c>
      <c r="W104" s="243">
        <f t="shared" si="141"/>
        <v>1.2607013960937271E-2</v>
      </c>
      <c r="X104" s="6">
        <f t="shared" si="142"/>
        <v>8.1241403103101392E-2</v>
      </c>
      <c r="Y104" s="6">
        <f t="shared" si="143"/>
        <v>5.8612559318914279E-3</v>
      </c>
      <c r="Z104" s="6">
        <f t="shared" si="144"/>
        <v>3.6642858017865822E-5</v>
      </c>
      <c r="AA104" s="6">
        <f t="shared" si="145"/>
        <v>8.1241403103101392E-2</v>
      </c>
      <c r="AB104" s="6">
        <f t="shared" si="146"/>
        <v>5.5555737780133764E-2</v>
      </c>
      <c r="AC104" s="6">
        <f t="shared" si="147"/>
        <v>5.5555737780133764E-2</v>
      </c>
      <c r="AD104" s="6">
        <f t="shared" si="148"/>
        <v>4.8771510040299081E-2</v>
      </c>
      <c r="AE104" s="6">
        <f t="shared" si="149"/>
        <v>1.3652267123714456E-2</v>
      </c>
      <c r="AF104" s="27">
        <f t="shared" si="150"/>
        <v>4.8771510040299081E-2</v>
      </c>
      <c r="AG104" s="26">
        <f t="shared" si="151"/>
        <v>4.0326062595323946E-2</v>
      </c>
      <c r="AH104" s="6">
        <f t="shared" si="152"/>
        <v>0.11549754651711759</v>
      </c>
      <c r="AI104" s="6">
        <f t="shared" si="153"/>
        <v>1.4912560924109652E-3</v>
      </c>
      <c r="AJ104" s="6">
        <f t="shared" si="154"/>
        <v>8.7196759401976967E-5</v>
      </c>
      <c r="AK104" s="6">
        <f t="shared" si="155"/>
        <v>0.11549754651711759</v>
      </c>
      <c r="AL104" s="6">
        <f t="shared" si="156"/>
        <v>3.3160672646004398E-2</v>
      </c>
      <c r="AM104" s="6">
        <f t="shared" si="157"/>
        <v>3.3160672646004398E-2</v>
      </c>
      <c r="AN104" s="6">
        <f t="shared" si="158"/>
        <v>3.8939657647438175E-2</v>
      </c>
      <c r="AO104" s="6">
        <f t="shared" si="159"/>
        <v>1.4514399574321763E-2</v>
      </c>
      <c r="AP104" s="27">
        <f t="shared" si="160"/>
        <v>3.8939657647438175E-2</v>
      </c>
      <c r="AQ104" s="243">
        <f t="shared" si="161"/>
        <v>0.185</v>
      </c>
      <c r="AR104" s="6">
        <f t="shared" si="162"/>
        <v>0.21099999999999999</v>
      </c>
      <c r="AS104" s="6">
        <f t="shared" si="163"/>
        <v>0.19800000000000001</v>
      </c>
      <c r="AT104" s="137">
        <f t="shared" si="164"/>
        <v>1.23</v>
      </c>
      <c r="AU104" s="137">
        <f t="shared" si="165"/>
        <v>1.41</v>
      </c>
      <c r="AV104" s="137">
        <f t="shared" si="166"/>
        <v>1.32</v>
      </c>
      <c r="AW104" s="138">
        <f t="shared" si="167"/>
        <v>3</v>
      </c>
      <c r="AX104" s="138">
        <f t="shared" si="168"/>
        <v>2</v>
      </c>
      <c r="AY104" s="244">
        <f t="shared" si="169"/>
        <v>3</v>
      </c>
    </row>
    <row r="105" spans="1:51" ht="13.15" customHeight="1">
      <c r="A105" s="150">
        <v>10712</v>
      </c>
      <c r="B105" s="44" t="s">
        <v>333</v>
      </c>
      <c r="C105" s="241" t="str">
        <f>Rollover!A105</f>
        <v>Nissan</v>
      </c>
      <c r="D105" s="74" t="str">
        <f>Rollover!B105</f>
        <v>Kicks SUV FWD</v>
      </c>
      <c r="E105" s="136" t="s">
        <v>205</v>
      </c>
      <c r="F105" s="242">
        <f>Rollover!C105</f>
        <v>2019</v>
      </c>
      <c r="G105" s="11">
        <v>224.29</v>
      </c>
      <c r="H105" s="12">
        <v>0.28799999999999998</v>
      </c>
      <c r="I105" s="12">
        <v>1631.586</v>
      </c>
      <c r="J105" s="12">
        <v>335.60500000000002</v>
      </c>
      <c r="K105" s="12">
        <v>23.515000000000001</v>
      </c>
      <c r="L105" s="12">
        <v>45.420999999999999</v>
      </c>
      <c r="M105" s="12">
        <v>856.8</v>
      </c>
      <c r="N105" s="13">
        <v>741.70600000000002</v>
      </c>
      <c r="O105" s="11">
        <v>197.71100000000001</v>
      </c>
      <c r="P105" s="12">
        <v>0.59099999999999997</v>
      </c>
      <c r="Q105" s="12">
        <v>1278.625</v>
      </c>
      <c r="R105" s="12">
        <v>871.29200000000003</v>
      </c>
      <c r="S105" s="12">
        <v>11.244999999999999</v>
      </c>
      <c r="T105" s="12">
        <v>57.2</v>
      </c>
      <c r="U105" s="12">
        <v>1302.777</v>
      </c>
      <c r="V105" s="13">
        <v>1753.75</v>
      </c>
      <c r="W105" s="243">
        <f t="shared" si="141"/>
        <v>2.9258279938182558E-3</v>
      </c>
      <c r="X105" s="6">
        <f t="shared" si="142"/>
        <v>6.5382323773201578E-2</v>
      </c>
      <c r="Y105" s="6">
        <f t="shared" si="143"/>
        <v>8.248504664524406E-4</v>
      </c>
      <c r="Z105" s="6">
        <f t="shared" si="144"/>
        <v>3.8017037526449435E-5</v>
      </c>
      <c r="AA105" s="6">
        <f t="shared" si="145"/>
        <v>6.5382323773201578E-2</v>
      </c>
      <c r="AB105" s="6">
        <f t="shared" si="146"/>
        <v>2.1482051433691716E-2</v>
      </c>
      <c r="AC105" s="6">
        <f t="shared" si="147"/>
        <v>2.1482051433691716E-2</v>
      </c>
      <c r="AD105" s="6">
        <f t="shared" si="148"/>
        <v>4.727092210136799E-3</v>
      </c>
      <c r="AE105" s="6">
        <f t="shared" si="149"/>
        <v>4.4539077665578849E-3</v>
      </c>
      <c r="AF105" s="27">
        <f t="shared" si="150"/>
        <v>4.727092210136799E-3</v>
      </c>
      <c r="AG105" s="26">
        <f t="shared" si="151"/>
        <v>1.7143537936125601E-3</v>
      </c>
      <c r="AH105" s="6">
        <f t="shared" si="152"/>
        <v>0.11271145263978737</v>
      </c>
      <c r="AI105" s="6">
        <f t="shared" si="153"/>
        <v>2.1554806151798307E-3</v>
      </c>
      <c r="AJ105" s="6">
        <f t="shared" si="154"/>
        <v>4.6489724032886649E-4</v>
      </c>
      <c r="AK105" s="6">
        <f t="shared" si="155"/>
        <v>0.11271145263978737</v>
      </c>
      <c r="AL105" s="6">
        <f t="shared" si="156"/>
        <v>5.0107529496921143E-3</v>
      </c>
      <c r="AM105" s="6">
        <f t="shared" si="157"/>
        <v>5.0107529496921143E-3</v>
      </c>
      <c r="AN105" s="6">
        <f t="shared" si="158"/>
        <v>8.143856799813361E-3</v>
      </c>
      <c r="AO105" s="6">
        <f t="shared" si="159"/>
        <v>1.1444699645351331E-2</v>
      </c>
      <c r="AP105" s="27">
        <f t="shared" si="160"/>
        <v>1.1444699645351331E-2</v>
      </c>
      <c r="AQ105" s="243">
        <f t="shared" si="161"/>
        <v>9.1999999999999998E-2</v>
      </c>
      <c r="AR105" s="6">
        <f t="shared" si="162"/>
        <v>0.129</v>
      </c>
      <c r="AS105" s="6">
        <f t="shared" si="163"/>
        <v>0.111</v>
      </c>
      <c r="AT105" s="137">
        <f t="shared" si="164"/>
        <v>0.61</v>
      </c>
      <c r="AU105" s="137">
        <f t="shared" si="165"/>
        <v>0.86</v>
      </c>
      <c r="AV105" s="137">
        <f t="shared" si="166"/>
        <v>0.74</v>
      </c>
      <c r="AW105" s="138">
        <f t="shared" si="167"/>
        <v>5</v>
      </c>
      <c r="AX105" s="138">
        <f t="shared" si="168"/>
        <v>4</v>
      </c>
      <c r="AY105" s="244">
        <f t="shared" si="169"/>
        <v>4</v>
      </c>
    </row>
    <row r="106" spans="1:51" ht="13.15" customHeight="1">
      <c r="A106" s="150">
        <v>10675</v>
      </c>
      <c r="B106" s="44" t="s">
        <v>308</v>
      </c>
      <c r="C106" s="241" t="str">
        <f>Rollover!A106</f>
        <v>Nissan</v>
      </c>
      <c r="D106" s="74" t="str">
        <f>Rollover!B106</f>
        <v>Murano SUV FWD</v>
      </c>
      <c r="E106" s="136" t="s">
        <v>88</v>
      </c>
      <c r="F106" s="242">
        <f>Rollover!C106</f>
        <v>2019</v>
      </c>
      <c r="G106" s="11">
        <v>341.87299999999999</v>
      </c>
      <c r="H106" s="12">
        <v>0.28399999999999997</v>
      </c>
      <c r="I106" s="12">
        <v>994.37599999999998</v>
      </c>
      <c r="J106" s="12">
        <v>151.82300000000001</v>
      </c>
      <c r="K106" s="12">
        <v>20.372</v>
      </c>
      <c r="L106" s="12">
        <v>46.817999999999998</v>
      </c>
      <c r="M106" s="12">
        <v>1075.027</v>
      </c>
      <c r="N106" s="13">
        <v>1137.913</v>
      </c>
      <c r="O106" s="11">
        <v>266.02199999999999</v>
      </c>
      <c r="P106" s="12">
        <v>0.246</v>
      </c>
      <c r="Q106" s="12">
        <v>552.04600000000005</v>
      </c>
      <c r="R106" s="12">
        <v>344.80200000000002</v>
      </c>
      <c r="S106" s="12">
        <v>17.317</v>
      </c>
      <c r="T106" s="12">
        <v>46.621000000000002</v>
      </c>
      <c r="U106" s="12">
        <v>751.19</v>
      </c>
      <c r="V106" s="13">
        <v>1052.1479999999999</v>
      </c>
      <c r="W106" s="243">
        <f t="shared" ref="W106:W112" si="170">NORMDIST(LN(G106),7.45231,0.73998,1)</f>
        <v>1.4394243454280607E-2</v>
      </c>
      <c r="X106" s="6">
        <f t="shared" ref="X106:X112" si="171">1/(1+EXP(3.2269-1.9688*H106))</f>
        <v>6.4902734152616492E-2</v>
      </c>
      <c r="Y106" s="6">
        <f t="shared" ref="Y106:Y112" si="172">1/(1+EXP(10.9745-2.375*I106/1000))</f>
        <v>1.8172086856757235E-4</v>
      </c>
      <c r="Z106" s="6">
        <f t="shared" ref="Z106:Z112" si="173">1/(1+EXP(10.9745-2.375*J106/1000))</f>
        <v>2.4570968695291763E-5</v>
      </c>
      <c r="AA106" s="6">
        <f t="shared" ref="AA106:AA112" si="174">MAX(X106,Y106,Z106)</f>
        <v>6.4902734152616492E-2</v>
      </c>
      <c r="AB106" s="6">
        <f t="shared" ref="AB106:AB112" si="175">1/(1+EXP(12.597-0.05861*35-1.568*(K106^0.4612)))</f>
        <v>1.4070022599412526E-2</v>
      </c>
      <c r="AC106" s="6">
        <f t="shared" ref="AC106:AC112" si="176">AB106</f>
        <v>1.4070022599412526E-2</v>
      </c>
      <c r="AD106" s="6">
        <f t="shared" ref="AD106:AD112" si="177">1/(1+EXP(5.7949-0.5196*M106/1000))</f>
        <v>5.2916684297207922E-3</v>
      </c>
      <c r="AE106" s="6">
        <f t="shared" ref="AE106:AE112" si="178">1/(1+EXP(5.7949-0.5196*N106/1000))</f>
        <v>5.4664718378682328E-3</v>
      </c>
      <c r="AF106" s="27">
        <f t="shared" ref="AF106:AF112" si="179">MAX(AD106,AE106)</f>
        <v>5.4664718378682328E-3</v>
      </c>
      <c r="AG106" s="26">
        <f t="shared" ref="AG106:AG112" si="180">NORMDIST(LN(O106),7.45231,0.73998,1)</f>
        <v>5.7786556539667936E-3</v>
      </c>
      <c r="AH106" s="6">
        <f t="shared" ref="AH106:AH112" si="181">1/(1+EXP(3.2269-1.9688*P106))</f>
        <v>6.0507347171990106E-2</v>
      </c>
      <c r="AI106" s="6">
        <f t="shared" ref="AI106:AI112" si="182">1/(1+EXP(10.958-3.77*Q106/1000))</f>
        <v>1.3957253017195497E-4</v>
      </c>
      <c r="AJ106" s="6">
        <f t="shared" ref="AJ106:AJ112" si="183">1/(1+EXP(10.958-3.77*R106/1000))</f>
        <v>6.3901970231515731E-5</v>
      </c>
      <c r="AK106" s="6">
        <f t="shared" ref="AK106:AK112" si="184">MAX(AH106,AI106,AJ106)</f>
        <v>6.0507347171990106E-2</v>
      </c>
      <c r="AL106" s="6">
        <f t="shared" ref="AL106:AL112" si="185">1/(1+EXP(12.597-0.05861*35-1.568*((S106/0.817)^0.4612)))</f>
        <v>1.5775984303342049E-2</v>
      </c>
      <c r="AM106" s="6">
        <f t="shared" ref="AM106:AM112" si="186">AL106</f>
        <v>1.5775984303342049E-2</v>
      </c>
      <c r="AN106" s="6">
        <f t="shared" ref="AN106:AN112" si="187">1/(1+EXP(5.7949-0.7619*U106/1000))</f>
        <v>5.3645257411313379E-3</v>
      </c>
      <c r="AO106" s="6">
        <f t="shared" ref="AO106:AO112" si="188">1/(1+EXP(5.7949-0.7619*V106/1000))</f>
        <v>6.7377516581643183E-3</v>
      </c>
      <c r="AP106" s="27">
        <f t="shared" ref="AP106:AP112" si="189">MAX(AN106,AO106)</f>
        <v>6.7377516581643183E-3</v>
      </c>
      <c r="AQ106" s="243">
        <f t="shared" ref="AQ106:AQ112" si="190">ROUND(1-(1-W106)*(1-AA106)*(1-AC106)*(1-AF106),3)</f>
        <v>9.6000000000000002E-2</v>
      </c>
      <c r="AR106" s="6">
        <f t="shared" ref="AR106:AR112" si="191">ROUND(1-(1-AG106)*(1-AK106)*(1-AM106)*(1-AP106),3)</f>
        <v>8.6999999999999994E-2</v>
      </c>
      <c r="AS106" s="6">
        <f t="shared" ref="AS106:AS112" si="192">ROUND(AVERAGE(AR106,AQ106),3)</f>
        <v>9.1999999999999998E-2</v>
      </c>
      <c r="AT106" s="137">
        <f t="shared" ref="AT106:AT112" si="193">ROUND(AQ106/0.15,2)</f>
        <v>0.64</v>
      </c>
      <c r="AU106" s="137">
        <f t="shared" ref="AU106:AU112" si="194">ROUND(AR106/0.15,2)</f>
        <v>0.57999999999999996</v>
      </c>
      <c r="AV106" s="137">
        <f t="shared" ref="AV106:AV112" si="195">ROUND(AS106/0.15,2)</f>
        <v>0.61</v>
      </c>
      <c r="AW106" s="138">
        <f t="shared" ref="AW106:AW112" si="196">IF(AT106&lt;0.67,5,IF(AT106&lt;1,4,IF(AT106&lt;1.33,3,IF(AT106&lt;2.67,2,1))))</f>
        <v>5</v>
      </c>
      <c r="AX106" s="138">
        <f t="shared" ref="AX106:AX112" si="197">IF(AU106&lt;0.67,5,IF(AU106&lt;1,4,IF(AU106&lt;1.33,3,IF(AU106&lt;2.67,2,1))))</f>
        <v>5</v>
      </c>
      <c r="AY106" s="244">
        <f t="shared" ref="AY106:AY112" si="198">IF(AV106&lt;0.67,5,IF(AV106&lt;1,4,IF(AV106&lt;1.33,3,IF(AV106&lt;2.67,2,1))))</f>
        <v>5</v>
      </c>
    </row>
    <row r="107" spans="1:51" ht="13.15" customHeight="1">
      <c r="A107" s="150">
        <v>10675</v>
      </c>
      <c r="B107" s="44" t="s">
        <v>308</v>
      </c>
      <c r="C107" s="241" t="str">
        <f>Rollover!A107</f>
        <v>Nissan</v>
      </c>
      <c r="D107" s="74" t="str">
        <f>Rollover!B107</f>
        <v>Murano SUV AWD</v>
      </c>
      <c r="E107" s="136" t="s">
        <v>88</v>
      </c>
      <c r="F107" s="242">
        <f>Rollover!C107</f>
        <v>2019</v>
      </c>
      <c r="G107" s="19">
        <v>341.87299999999999</v>
      </c>
      <c r="H107" s="20">
        <v>0.28399999999999997</v>
      </c>
      <c r="I107" s="20">
        <v>994.37599999999998</v>
      </c>
      <c r="J107" s="20">
        <v>151.82300000000001</v>
      </c>
      <c r="K107" s="20">
        <v>20.372</v>
      </c>
      <c r="L107" s="20">
        <v>46.817999999999998</v>
      </c>
      <c r="M107" s="20">
        <v>1075.027</v>
      </c>
      <c r="N107" s="21">
        <v>1137.913</v>
      </c>
      <c r="O107" s="19">
        <v>266.02199999999999</v>
      </c>
      <c r="P107" s="20">
        <v>0.246</v>
      </c>
      <c r="Q107" s="20">
        <v>552.04600000000005</v>
      </c>
      <c r="R107" s="20">
        <v>344.80200000000002</v>
      </c>
      <c r="S107" s="20">
        <v>17.317</v>
      </c>
      <c r="T107" s="20">
        <v>46.621000000000002</v>
      </c>
      <c r="U107" s="20">
        <v>751.19</v>
      </c>
      <c r="V107" s="21">
        <v>1052.1479999999999</v>
      </c>
      <c r="W107" s="243">
        <f t="shared" si="170"/>
        <v>1.4394243454280607E-2</v>
      </c>
      <c r="X107" s="6">
        <f t="shared" si="171"/>
        <v>6.4902734152616492E-2</v>
      </c>
      <c r="Y107" s="6">
        <f t="shared" si="172"/>
        <v>1.8172086856757235E-4</v>
      </c>
      <c r="Z107" s="6">
        <f t="shared" si="173"/>
        <v>2.4570968695291763E-5</v>
      </c>
      <c r="AA107" s="6">
        <f t="shared" si="174"/>
        <v>6.4902734152616492E-2</v>
      </c>
      <c r="AB107" s="6">
        <f t="shared" si="175"/>
        <v>1.4070022599412526E-2</v>
      </c>
      <c r="AC107" s="6">
        <f t="shared" si="176"/>
        <v>1.4070022599412526E-2</v>
      </c>
      <c r="AD107" s="6">
        <f t="shared" si="177"/>
        <v>5.2916684297207922E-3</v>
      </c>
      <c r="AE107" s="6">
        <f t="shared" si="178"/>
        <v>5.4664718378682328E-3</v>
      </c>
      <c r="AF107" s="27">
        <f t="shared" si="179"/>
        <v>5.4664718378682328E-3</v>
      </c>
      <c r="AG107" s="26">
        <f t="shared" si="180"/>
        <v>5.7786556539667936E-3</v>
      </c>
      <c r="AH107" s="6">
        <f t="shared" si="181"/>
        <v>6.0507347171990106E-2</v>
      </c>
      <c r="AI107" s="6">
        <f t="shared" si="182"/>
        <v>1.3957253017195497E-4</v>
      </c>
      <c r="AJ107" s="6">
        <f t="shared" si="183"/>
        <v>6.3901970231515731E-5</v>
      </c>
      <c r="AK107" s="6">
        <f t="shared" si="184"/>
        <v>6.0507347171990106E-2</v>
      </c>
      <c r="AL107" s="6">
        <f t="shared" si="185"/>
        <v>1.5775984303342049E-2</v>
      </c>
      <c r="AM107" s="6">
        <f t="shared" si="186"/>
        <v>1.5775984303342049E-2</v>
      </c>
      <c r="AN107" s="6">
        <f t="shared" si="187"/>
        <v>5.3645257411313379E-3</v>
      </c>
      <c r="AO107" s="6">
        <f t="shared" si="188"/>
        <v>6.7377516581643183E-3</v>
      </c>
      <c r="AP107" s="27">
        <f t="shared" si="189"/>
        <v>6.7377516581643183E-3</v>
      </c>
      <c r="AQ107" s="243">
        <f t="shared" si="190"/>
        <v>9.6000000000000002E-2</v>
      </c>
      <c r="AR107" s="6">
        <f t="shared" si="191"/>
        <v>8.6999999999999994E-2</v>
      </c>
      <c r="AS107" s="6">
        <f t="shared" si="192"/>
        <v>9.1999999999999998E-2</v>
      </c>
      <c r="AT107" s="137">
        <f t="shared" si="193"/>
        <v>0.64</v>
      </c>
      <c r="AU107" s="137">
        <f t="shared" si="194"/>
        <v>0.57999999999999996</v>
      </c>
      <c r="AV107" s="137">
        <f t="shared" si="195"/>
        <v>0.61</v>
      </c>
      <c r="AW107" s="138">
        <f t="shared" si="196"/>
        <v>5</v>
      </c>
      <c r="AX107" s="138">
        <f t="shared" si="197"/>
        <v>5</v>
      </c>
      <c r="AY107" s="244">
        <f t="shared" si="198"/>
        <v>5</v>
      </c>
    </row>
    <row r="108" spans="1:51" ht="13.15" customHeight="1">
      <c r="A108" s="150">
        <v>10576</v>
      </c>
      <c r="B108" s="44" t="s">
        <v>242</v>
      </c>
      <c r="C108" s="241" t="str">
        <f>Rollover!A108</f>
        <v>Nissan</v>
      </c>
      <c r="D108" s="74" t="str">
        <f>Rollover!B108</f>
        <v>Versa 4DR FWD</v>
      </c>
      <c r="E108" s="136" t="s">
        <v>88</v>
      </c>
      <c r="F108" s="242">
        <f>Rollover!C108</f>
        <v>2019</v>
      </c>
      <c r="G108" s="19">
        <v>292.93799999999999</v>
      </c>
      <c r="H108" s="20">
        <v>0.38</v>
      </c>
      <c r="I108" s="20">
        <v>1875.874</v>
      </c>
      <c r="J108" s="20">
        <v>605.90499999999997</v>
      </c>
      <c r="K108" s="20">
        <v>24.052</v>
      </c>
      <c r="L108" s="20">
        <v>46.713999999999999</v>
      </c>
      <c r="M108" s="20">
        <v>3394.951</v>
      </c>
      <c r="N108" s="21">
        <v>3890.9290000000001</v>
      </c>
      <c r="O108" s="19">
        <v>396.07299999999998</v>
      </c>
      <c r="P108" s="20">
        <v>0.35599999999999998</v>
      </c>
      <c r="Q108" s="20">
        <v>1063.1679999999999</v>
      </c>
      <c r="R108" s="20">
        <v>472.048</v>
      </c>
      <c r="S108" s="20">
        <v>17.731000000000002</v>
      </c>
      <c r="T108" s="20">
        <v>47.997999999999998</v>
      </c>
      <c r="U108" s="20">
        <v>2681.6970000000001</v>
      </c>
      <c r="V108" s="21">
        <v>2594.413</v>
      </c>
      <c r="W108" s="243">
        <f t="shared" si="170"/>
        <v>8.3072146493603175E-3</v>
      </c>
      <c r="X108" s="6">
        <f t="shared" si="171"/>
        <v>7.736094749792681E-2</v>
      </c>
      <c r="Y108" s="6">
        <f t="shared" si="172"/>
        <v>1.4725305938701394E-3</v>
      </c>
      <c r="Z108" s="6">
        <f t="shared" si="173"/>
        <v>7.223774495533263E-5</v>
      </c>
      <c r="AA108" s="6">
        <f t="shared" si="174"/>
        <v>7.736094749792681E-2</v>
      </c>
      <c r="AB108" s="6">
        <f t="shared" si="175"/>
        <v>2.3013227075292568E-2</v>
      </c>
      <c r="AC108" s="6">
        <f t="shared" si="176"/>
        <v>2.3013227075292568E-2</v>
      </c>
      <c r="AD108" s="6">
        <f t="shared" si="177"/>
        <v>1.744876769271193E-2</v>
      </c>
      <c r="AE108" s="6">
        <f t="shared" si="178"/>
        <v>2.2462853757925162E-2</v>
      </c>
      <c r="AF108" s="27">
        <f t="shared" si="179"/>
        <v>2.2462853757925162E-2</v>
      </c>
      <c r="AG108" s="26">
        <f t="shared" si="180"/>
        <v>2.3433417268107354E-2</v>
      </c>
      <c r="AH108" s="6">
        <f t="shared" si="181"/>
        <v>7.4054971012011139E-2</v>
      </c>
      <c r="AI108" s="6">
        <f t="shared" si="182"/>
        <v>9.5785422909769248E-4</v>
      </c>
      <c r="AJ108" s="6">
        <f t="shared" si="183"/>
        <v>1.0323709906752605E-4</v>
      </c>
      <c r="AK108" s="6">
        <f t="shared" si="184"/>
        <v>7.4054971012011139E-2</v>
      </c>
      <c r="AL108" s="6">
        <f t="shared" si="185"/>
        <v>1.6904724620958617E-2</v>
      </c>
      <c r="AM108" s="6">
        <f t="shared" si="186"/>
        <v>1.6904724620958617E-2</v>
      </c>
      <c r="AN108" s="6">
        <f t="shared" si="187"/>
        <v>2.2938899403723328E-2</v>
      </c>
      <c r="AO108" s="6">
        <f t="shared" si="188"/>
        <v>2.1494764672603344E-2</v>
      </c>
      <c r="AP108" s="27">
        <f t="shared" si="189"/>
        <v>2.2938899403723328E-2</v>
      </c>
      <c r="AQ108" s="243">
        <f t="shared" si="190"/>
        <v>0.126</v>
      </c>
      <c r="AR108" s="6">
        <f t="shared" si="191"/>
        <v>0.13100000000000001</v>
      </c>
      <c r="AS108" s="6">
        <f t="shared" si="192"/>
        <v>0.129</v>
      </c>
      <c r="AT108" s="137">
        <f t="shared" si="193"/>
        <v>0.84</v>
      </c>
      <c r="AU108" s="137">
        <f t="shared" si="194"/>
        <v>0.87</v>
      </c>
      <c r="AV108" s="137">
        <f t="shared" si="195"/>
        <v>0.86</v>
      </c>
      <c r="AW108" s="138">
        <f t="shared" si="196"/>
        <v>4</v>
      </c>
      <c r="AX108" s="138">
        <f t="shared" si="197"/>
        <v>4</v>
      </c>
      <c r="AY108" s="244">
        <f t="shared" si="198"/>
        <v>4</v>
      </c>
    </row>
    <row r="109" spans="1:51" ht="13.15" customHeight="1">
      <c r="A109" s="151">
        <v>10725</v>
      </c>
      <c r="B109" s="67" t="s">
        <v>351</v>
      </c>
      <c r="C109" s="241" t="str">
        <f>Rollover!A109</f>
        <v>Ram</v>
      </c>
      <c r="D109" s="74" t="str">
        <f>Rollover!B109</f>
        <v>1500 Quad Cab PU/EC 2WD</v>
      </c>
      <c r="E109" s="136" t="s">
        <v>207</v>
      </c>
      <c r="F109" s="242">
        <f>Rollover!C109</f>
        <v>2019</v>
      </c>
      <c r="G109" s="19">
        <v>230.92099999999999</v>
      </c>
      <c r="H109" s="20">
        <v>0.34799999999999998</v>
      </c>
      <c r="I109" s="20">
        <v>1781.739</v>
      </c>
      <c r="J109" s="20">
        <v>184.965</v>
      </c>
      <c r="K109" s="20">
        <v>21.844999999999999</v>
      </c>
      <c r="L109" s="20">
        <v>38.639000000000003</v>
      </c>
      <c r="M109" s="20">
        <v>2205.7179999999998</v>
      </c>
      <c r="N109" s="21">
        <v>2222.9580000000001</v>
      </c>
      <c r="O109" s="19">
        <v>282.923</v>
      </c>
      <c r="P109" s="20">
        <v>0.48499999999999999</v>
      </c>
      <c r="Q109" s="20">
        <v>1245.367</v>
      </c>
      <c r="R109" s="20">
        <v>453.029</v>
      </c>
      <c r="S109" s="20">
        <v>12.315</v>
      </c>
      <c r="T109" s="20">
        <v>39.533999999999999</v>
      </c>
      <c r="U109" s="20">
        <v>2021.1320000000001</v>
      </c>
      <c r="V109" s="21">
        <v>682.45799999999997</v>
      </c>
      <c r="W109" s="243">
        <f t="shared" si="170"/>
        <v>3.2977504512915912E-3</v>
      </c>
      <c r="X109" s="6">
        <f t="shared" si="171"/>
        <v>7.2982172349640634E-2</v>
      </c>
      <c r="Y109" s="6">
        <f t="shared" si="172"/>
        <v>1.1778689613367826E-3</v>
      </c>
      <c r="Z109" s="6">
        <f t="shared" si="173"/>
        <v>2.6583104624860526E-5</v>
      </c>
      <c r="AA109" s="6">
        <f t="shared" si="174"/>
        <v>7.2982172349640634E-2</v>
      </c>
      <c r="AB109" s="6">
        <f t="shared" si="175"/>
        <v>1.7233331109694862E-2</v>
      </c>
      <c r="AC109" s="6">
        <f t="shared" si="176"/>
        <v>1.7233331109694862E-2</v>
      </c>
      <c r="AD109" s="6">
        <f t="shared" si="177"/>
        <v>9.4822239752068369E-3</v>
      </c>
      <c r="AE109" s="6">
        <f t="shared" si="178"/>
        <v>9.566730155103358E-3</v>
      </c>
      <c r="AF109" s="27">
        <f t="shared" si="179"/>
        <v>9.566730155103358E-3</v>
      </c>
      <c r="AG109" s="26">
        <f t="shared" si="180"/>
        <v>7.3002289246143848E-3</v>
      </c>
      <c r="AH109" s="6">
        <f t="shared" si="181"/>
        <v>9.3465898543111103E-2</v>
      </c>
      <c r="AI109" s="6">
        <f t="shared" si="182"/>
        <v>1.9019603123754921E-3</v>
      </c>
      <c r="AJ109" s="6">
        <f t="shared" si="183"/>
        <v>9.6094663975259206E-5</v>
      </c>
      <c r="AK109" s="6">
        <f t="shared" si="184"/>
        <v>9.3465898543111103E-2</v>
      </c>
      <c r="AL109" s="6">
        <f t="shared" si="185"/>
        <v>6.2668675981123407E-3</v>
      </c>
      <c r="AM109" s="6">
        <f t="shared" si="186"/>
        <v>6.2668675981123407E-3</v>
      </c>
      <c r="AN109" s="6">
        <f t="shared" si="187"/>
        <v>1.3994472515820254E-2</v>
      </c>
      <c r="AO109" s="6">
        <f t="shared" si="188"/>
        <v>5.0922246349312597E-3</v>
      </c>
      <c r="AP109" s="27">
        <f t="shared" si="189"/>
        <v>1.3994472515820254E-2</v>
      </c>
      <c r="AQ109" s="243">
        <f t="shared" si="190"/>
        <v>0.10100000000000001</v>
      </c>
      <c r="AR109" s="6">
        <f t="shared" si="191"/>
        <v>0.11799999999999999</v>
      </c>
      <c r="AS109" s="6">
        <f t="shared" si="192"/>
        <v>0.11</v>
      </c>
      <c r="AT109" s="137">
        <f t="shared" si="193"/>
        <v>0.67</v>
      </c>
      <c r="AU109" s="137">
        <f t="shared" si="194"/>
        <v>0.79</v>
      </c>
      <c r="AV109" s="137">
        <f t="shared" si="195"/>
        <v>0.73</v>
      </c>
      <c r="AW109" s="138">
        <f t="shared" si="196"/>
        <v>4</v>
      </c>
      <c r="AX109" s="138">
        <f t="shared" si="197"/>
        <v>4</v>
      </c>
      <c r="AY109" s="244">
        <f t="shared" si="198"/>
        <v>4</v>
      </c>
    </row>
    <row r="110" spans="1:51" ht="13.15" customHeight="1">
      <c r="A110" s="150">
        <v>10725</v>
      </c>
      <c r="B110" s="44" t="s">
        <v>351</v>
      </c>
      <c r="C110" s="241" t="str">
        <f>Rollover!A110</f>
        <v>Ram</v>
      </c>
      <c r="D110" s="74" t="str">
        <f>Rollover!B110</f>
        <v>1500 Quad Cab PU/EC 4WD</v>
      </c>
      <c r="E110" s="136" t="s">
        <v>207</v>
      </c>
      <c r="F110" s="242">
        <f>Rollover!C110</f>
        <v>2019</v>
      </c>
      <c r="G110" s="19">
        <v>230.92099999999999</v>
      </c>
      <c r="H110" s="20">
        <v>0.34799999999999998</v>
      </c>
      <c r="I110" s="20">
        <v>1781.739</v>
      </c>
      <c r="J110" s="20">
        <v>184.965</v>
      </c>
      <c r="K110" s="20">
        <v>21.844999999999999</v>
      </c>
      <c r="L110" s="20">
        <v>38.639000000000003</v>
      </c>
      <c r="M110" s="20">
        <v>2205.7179999999998</v>
      </c>
      <c r="N110" s="21">
        <v>2222.9580000000001</v>
      </c>
      <c r="O110" s="19">
        <v>282.923</v>
      </c>
      <c r="P110" s="20">
        <v>0.48499999999999999</v>
      </c>
      <c r="Q110" s="20">
        <v>1245.367</v>
      </c>
      <c r="R110" s="20">
        <v>453.029</v>
      </c>
      <c r="S110" s="20">
        <v>12.315</v>
      </c>
      <c r="T110" s="20">
        <v>39.533999999999999</v>
      </c>
      <c r="U110" s="20">
        <v>2021.1320000000001</v>
      </c>
      <c r="V110" s="21">
        <v>682.45799999999997</v>
      </c>
      <c r="W110" s="243">
        <f t="shared" si="170"/>
        <v>3.2977504512915912E-3</v>
      </c>
      <c r="X110" s="6">
        <f t="shared" si="171"/>
        <v>7.2982172349640634E-2</v>
      </c>
      <c r="Y110" s="6">
        <f t="shared" si="172"/>
        <v>1.1778689613367826E-3</v>
      </c>
      <c r="Z110" s="6">
        <f t="shared" si="173"/>
        <v>2.6583104624860526E-5</v>
      </c>
      <c r="AA110" s="6">
        <f t="shared" si="174"/>
        <v>7.2982172349640634E-2</v>
      </c>
      <c r="AB110" s="6">
        <f t="shared" si="175"/>
        <v>1.7233331109694862E-2</v>
      </c>
      <c r="AC110" s="6">
        <f t="shared" si="176"/>
        <v>1.7233331109694862E-2</v>
      </c>
      <c r="AD110" s="6">
        <f t="shared" si="177"/>
        <v>9.4822239752068369E-3</v>
      </c>
      <c r="AE110" s="6">
        <f t="shared" si="178"/>
        <v>9.566730155103358E-3</v>
      </c>
      <c r="AF110" s="27">
        <f t="shared" si="179"/>
        <v>9.566730155103358E-3</v>
      </c>
      <c r="AG110" s="26">
        <f t="shared" si="180"/>
        <v>7.3002289246143848E-3</v>
      </c>
      <c r="AH110" s="6">
        <f t="shared" si="181"/>
        <v>9.3465898543111103E-2</v>
      </c>
      <c r="AI110" s="6">
        <f t="shared" si="182"/>
        <v>1.9019603123754921E-3</v>
      </c>
      <c r="AJ110" s="6">
        <f t="shared" si="183"/>
        <v>9.6094663975259206E-5</v>
      </c>
      <c r="AK110" s="6">
        <f t="shared" si="184"/>
        <v>9.3465898543111103E-2</v>
      </c>
      <c r="AL110" s="6">
        <f t="shared" si="185"/>
        <v>6.2668675981123407E-3</v>
      </c>
      <c r="AM110" s="6">
        <f t="shared" si="186"/>
        <v>6.2668675981123407E-3</v>
      </c>
      <c r="AN110" s="6">
        <f t="shared" si="187"/>
        <v>1.3994472515820254E-2</v>
      </c>
      <c r="AO110" s="6">
        <f t="shared" si="188"/>
        <v>5.0922246349312597E-3</v>
      </c>
      <c r="AP110" s="27">
        <f t="shared" si="189"/>
        <v>1.3994472515820254E-2</v>
      </c>
      <c r="AQ110" s="243">
        <f t="shared" si="190"/>
        <v>0.10100000000000001</v>
      </c>
      <c r="AR110" s="6">
        <f t="shared" si="191"/>
        <v>0.11799999999999999</v>
      </c>
      <c r="AS110" s="6">
        <f t="shared" si="192"/>
        <v>0.11</v>
      </c>
      <c r="AT110" s="137">
        <f t="shared" si="193"/>
        <v>0.67</v>
      </c>
      <c r="AU110" s="137">
        <f t="shared" si="194"/>
        <v>0.79</v>
      </c>
      <c r="AV110" s="137">
        <f t="shared" si="195"/>
        <v>0.73</v>
      </c>
      <c r="AW110" s="138">
        <f t="shared" si="196"/>
        <v>4</v>
      </c>
      <c r="AX110" s="138">
        <f t="shared" si="197"/>
        <v>4</v>
      </c>
      <c r="AY110" s="244">
        <f t="shared" si="198"/>
        <v>4</v>
      </c>
    </row>
    <row r="111" spans="1:51" ht="13.15" customHeight="1">
      <c r="A111" s="66">
        <v>7527</v>
      </c>
      <c r="B111" s="67" t="s">
        <v>210</v>
      </c>
      <c r="C111" s="241" t="str">
        <f>Rollover!A111</f>
        <v>Ram</v>
      </c>
      <c r="D111" s="74" t="str">
        <f>Rollover!B111</f>
        <v>1500 Classic Quad Cab PU/EC 2WD</v>
      </c>
      <c r="E111" s="136" t="s">
        <v>88</v>
      </c>
      <c r="F111" s="242">
        <f>Rollover!C111</f>
        <v>2019</v>
      </c>
      <c r="G111" s="11">
        <v>253.59299999999999</v>
      </c>
      <c r="H111" s="12">
        <v>0.27400000000000002</v>
      </c>
      <c r="I111" s="12">
        <v>1569.625</v>
      </c>
      <c r="J111" s="12">
        <v>147.01900000000001</v>
      </c>
      <c r="K111" s="12">
        <v>24.908000000000001</v>
      </c>
      <c r="L111" s="12">
        <v>34.664000000000001</v>
      </c>
      <c r="M111" s="12">
        <v>3338.7950000000001</v>
      </c>
      <c r="N111" s="13">
        <v>1798.6079999999999</v>
      </c>
      <c r="O111" s="11">
        <v>305.57299999999998</v>
      </c>
      <c r="P111" s="12">
        <v>0.436</v>
      </c>
      <c r="Q111" s="12">
        <v>998.22400000000005</v>
      </c>
      <c r="R111" s="12">
        <v>413.3</v>
      </c>
      <c r="S111" s="12">
        <v>10.747999999999999</v>
      </c>
      <c r="T111" s="12">
        <v>41.2</v>
      </c>
      <c r="U111" s="12">
        <v>2654.453</v>
      </c>
      <c r="V111" s="13">
        <v>1539.4590000000001</v>
      </c>
      <c r="W111" s="243">
        <f t="shared" si="170"/>
        <v>4.7982092405346958E-3</v>
      </c>
      <c r="X111" s="6">
        <f t="shared" si="171"/>
        <v>6.3718048676354236E-2</v>
      </c>
      <c r="Y111" s="6">
        <f t="shared" si="172"/>
        <v>7.1205675660999891E-4</v>
      </c>
      <c r="Z111" s="6">
        <f t="shared" si="173"/>
        <v>2.429222621806034E-5</v>
      </c>
      <c r="AA111" s="6">
        <f t="shared" si="174"/>
        <v>6.3718048676354236E-2</v>
      </c>
      <c r="AB111" s="6">
        <f t="shared" si="175"/>
        <v>2.5633554500335283E-2</v>
      </c>
      <c r="AC111" s="6">
        <f t="shared" si="176"/>
        <v>2.5633554500335283E-2</v>
      </c>
      <c r="AD111" s="6">
        <f t="shared" si="177"/>
        <v>1.6955500095618435E-2</v>
      </c>
      <c r="AE111" s="6">
        <f t="shared" si="178"/>
        <v>7.6882564807874629E-3</v>
      </c>
      <c r="AF111" s="27">
        <f t="shared" si="179"/>
        <v>1.6955500095618435E-2</v>
      </c>
      <c r="AG111" s="26">
        <f t="shared" si="180"/>
        <v>9.6919397018483365E-3</v>
      </c>
      <c r="AH111" s="6">
        <f t="shared" si="181"/>
        <v>8.5606233003783699E-2</v>
      </c>
      <c r="AI111" s="6">
        <f t="shared" si="182"/>
        <v>7.4999366731222665E-4</v>
      </c>
      <c r="AJ111" s="6">
        <f t="shared" si="183"/>
        <v>8.2728885837432119E-5</v>
      </c>
      <c r="AK111" s="6">
        <f t="shared" si="184"/>
        <v>8.5606233003783699E-2</v>
      </c>
      <c r="AL111" s="6">
        <f t="shared" si="185"/>
        <v>4.4982528353656398E-3</v>
      </c>
      <c r="AM111" s="6">
        <f t="shared" si="186"/>
        <v>4.4982528353656398E-3</v>
      </c>
      <c r="AN111" s="6">
        <f t="shared" si="187"/>
        <v>2.2478252371569963E-2</v>
      </c>
      <c r="AO111" s="6">
        <f t="shared" si="188"/>
        <v>9.7374947968151895E-3</v>
      </c>
      <c r="AP111" s="27">
        <f t="shared" si="189"/>
        <v>2.2478252371569963E-2</v>
      </c>
      <c r="AQ111" s="243">
        <f t="shared" si="190"/>
        <v>0.107</v>
      </c>
      <c r="AR111" s="6">
        <f t="shared" si="191"/>
        <v>0.11899999999999999</v>
      </c>
      <c r="AS111" s="6">
        <f t="shared" si="192"/>
        <v>0.113</v>
      </c>
      <c r="AT111" s="137">
        <f t="shared" si="193"/>
        <v>0.71</v>
      </c>
      <c r="AU111" s="137">
        <f t="shared" si="194"/>
        <v>0.79</v>
      </c>
      <c r="AV111" s="137">
        <f t="shared" si="195"/>
        <v>0.75</v>
      </c>
      <c r="AW111" s="138">
        <f t="shared" si="196"/>
        <v>4</v>
      </c>
      <c r="AX111" s="138">
        <f t="shared" si="197"/>
        <v>4</v>
      </c>
      <c r="AY111" s="244">
        <f t="shared" si="198"/>
        <v>4</v>
      </c>
    </row>
    <row r="112" spans="1:51" ht="13.15" customHeight="1">
      <c r="A112" s="66">
        <v>7527</v>
      </c>
      <c r="B112" s="67" t="s">
        <v>210</v>
      </c>
      <c r="C112" s="241" t="str">
        <f>Rollover!A112</f>
        <v>Ram</v>
      </c>
      <c r="D112" s="74" t="str">
        <f>Rollover!B112</f>
        <v>1500 Classic Quad Cab PU/EC 4WD</v>
      </c>
      <c r="E112" s="136" t="s">
        <v>88</v>
      </c>
      <c r="F112" s="242">
        <f>Rollover!C112</f>
        <v>2019</v>
      </c>
      <c r="G112" s="11">
        <v>253.59299999999999</v>
      </c>
      <c r="H112" s="12">
        <v>0.27400000000000002</v>
      </c>
      <c r="I112" s="12">
        <v>1569.625</v>
      </c>
      <c r="J112" s="12">
        <v>147.01900000000001</v>
      </c>
      <c r="K112" s="12">
        <v>24.908000000000001</v>
      </c>
      <c r="L112" s="12">
        <v>34.664000000000001</v>
      </c>
      <c r="M112" s="12">
        <v>3338.7950000000001</v>
      </c>
      <c r="N112" s="13">
        <v>1798.6079999999999</v>
      </c>
      <c r="O112" s="11">
        <v>305.57299999999998</v>
      </c>
      <c r="P112" s="12">
        <v>0.436</v>
      </c>
      <c r="Q112" s="12">
        <v>998.22400000000005</v>
      </c>
      <c r="R112" s="12">
        <v>413.3</v>
      </c>
      <c r="S112" s="12">
        <v>10.747999999999999</v>
      </c>
      <c r="T112" s="12">
        <v>41.2</v>
      </c>
      <c r="U112" s="12">
        <v>2654.453</v>
      </c>
      <c r="V112" s="13">
        <v>1539.4590000000001</v>
      </c>
      <c r="W112" s="243">
        <f t="shared" si="170"/>
        <v>4.7982092405346958E-3</v>
      </c>
      <c r="X112" s="6">
        <f t="shared" si="171"/>
        <v>6.3718048676354236E-2</v>
      </c>
      <c r="Y112" s="6">
        <f t="shared" si="172"/>
        <v>7.1205675660999891E-4</v>
      </c>
      <c r="Z112" s="6">
        <f t="shared" si="173"/>
        <v>2.429222621806034E-5</v>
      </c>
      <c r="AA112" s="6">
        <f t="shared" si="174"/>
        <v>6.3718048676354236E-2</v>
      </c>
      <c r="AB112" s="6">
        <f t="shared" si="175"/>
        <v>2.5633554500335283E-2</v>
      </c>
      <c r="AC112" s="6">
        <f t="shared" si="176"/>
        <v>2.5633554500335283E-2</v>
      </c>
      <c r="AD112" s="6">
        <f t="shared" si="177"/>
        <v>1.6955500095618435E-2</v>
      </c>
      <c r="AE112" s="6">
        <f t="shared" si="178"/>
        <v>7.6882564807874629E-3</v>
      </c>
      <c r="AF112" s="27">
        <f t="shared" si="179"/>
        <v>1.6955500095618435E-2</v>
      </c>
      <c r="AG112" s="26">
        <f t="shared" si="180"/>
        <v>9.6919397018483365E-3</v>
      </c>
      <c r="AH112" s="6">
        <f t="shared" si="181"/>
        <v>8.5606233003783699E-2</v>
      </c>
      <c r="AI112" s="6">
        <f t="shared" si="182"/>
        <v>7.4999366731222665E-4</v>
      </c>
      <c r="AJ112" s="6">
        <f t="shared" si="183"/>
        <v>8.2728885837432119E-5</v>
      </c>
      <c r="AK112" s="6">
        <f t="shared" si="184"/>
        <v>8.5606233003783699E-2</v>
      </c>
      <c r="AL112" s="6">
        <f t="shared" si="185"/>
        <v>4.4982528353656398E-3</v>
      </c>
      <c r="AM112" s="6">
        <f t="shared" si="186"/>
        <v>4.4982528353656398E-3</v>
      </c>
      <c r="AN112" s="6">
        <f t="shared" si="187"/>
        <v>2.2478252371569963E-2</v>
      </c>
      <c r="AO112" s="6">
        <f t="shared" si="188"/>
        <v>9.7374947968151895E-3</v>
      </c>
      <c r="AP112" s="27">
        <f t="shared" si="189"/>
        <v>2.2478252371569963E-2</v>
      </c>
      <c r="AQ112" s="243">
        <f t="shared" si="190"/>
        <v>0.107</v>
      </c>
      <c r="AR112" s="6">
        <f t="shared" si="191"/>
        <v>0.11899999999999999</v>
      </c>
      <c r="AS112" s="6">
        <f t="shared" si="192"/>
        <v>0.113</v>
      </c>
      <c r="AT112" s="137">
        <f t="shared" si="193"/>
        <v>0.71</v>
      </c>
      <c r="AU112" s="137">
        <f t="shared" si="194"/>
        <v>0.79</v>
      </c>
      <c r="AV112" s="137">
        <f t="shared" si="195"/>
        <v>0.75</v>
      </c>
      <c r="AW112" s="138">
        <f t="shared" si="196"/>
        <v>4</v>
      </c>
      <c r="AX112" s="138">
        <f t="shared" si="197"/>
        <v>4</v>
      </c>
      <c r="AY112" s="244">
        <f t="shared" si="198"/>
        <v>4</v>
      </c>
    </row>
    <row r="113" spans="1:51" ht="13.15" customHeight="1">
      <c r="A113" s="66">
        <v>7527</v>
      </c>
      <c r="B113" s="67" t="s">
        <v>210</v>
      </c>
      <c r="C113" s="249" t="str">
        <f>Rollover!A113</f>
        <v>Ram</v>
      </c>
      <c r="D113" s="248" t="str">
        <f>Rollover!B113</f>
        <v>1500 Classic Regular Cab PU/RC 2WD</v>
      </c>
      <c r="E113" s="136" t="s">
        <v>88</v>
      </c>
      <c r="F113" s="242">
        <f>Rollover!C113</f>
        <v>2019</v>
      </c>
      <c r="G113" s="11">
        <v>253.59299999999999</v>
      </c>
      <c r="H113" s="12">
        <v>0.27400000000000002</v>
      </c>
      <c r="I113" s="12">
        <v>1569.625</v>
      </c>
      <c r="J113" s="12">
        <v>147.01900000000001</v>
      </c>
      <c r="K113" s="12">
        <v>24.908000000000001</v>
      </c>
      <c r="L113" s="12">
        <v>34.664000000000001</v>
      </c>
      <c r="M113" s="12">
        <v>3338.7950000000001</v>
      </c>
      <c r="N113" s="13">
        <v>1798.6079999999999</v>
      </c>
      <c r="O113" s="11">
        <v>305.57299999999998</v>
      </c>
      <c r="P113" s="12">
        <v>0.436</v>
      </c>
      <c r="Q113" s="12">
        <v>998.22400000000005</v>
      </c>
      <c r="R113" s="12">
        <v>413.3</v>
      </c>
      <c r="S113" s="12">
        <v>10.747999999999999</v>
      </c>
      <c r="T113" s="12">
        <v>41.2</v>
      </c>
      <c r="U113" s="12">
        <v>2654.453</v>
      </c>
      <c r="V113" s="13">
        <v>1539.4590000000001</v>
      </c>
      <c r="W113" s="243">
        <f t="shared" si="112"/>
        <v>4.7982092405346958E-3</v>
      </c>
      <c r="X113" s="6">
        <f t="shared" si="113"/>
        <v>6.3718048676354236E-2</v>
      </c>
      <c r="Y113" s="6">
        <f t="shared" si="114"/>
        <v>7.1205675660999891E-4</v>
      </c>
      <c r="Z113" s="6">
        <f t="shared" si="115"/>
        <v>2.429222621806034E-5</v>
      </c>
      <c r="AA113" s="6">
        <f t="shared" si="116"/>
        <v>6.3718048676354236E-2</v>
      </c>
      <c r="AB113" s="6">
        <f t="shared" si="117"/>
        <v>2.5633554500335283E-2</v>
      </c>
      <c r="AC113" s="6">
        <f t="shared" si="118"/>
        <v>2.5633554500335283E-2</v>
      </c>
      <c r="AD113" s="6">
        <f t="shared" si="119"/>
        <v>1.6955500095618435E-2</v>
      </c>
      <c r="AE113" s="6">
        <f t="shared" si="120"/>
        <v>7.6882564807874629E-3</v>
      </c>
      <c r="AF113" s="27">
        <f t="shared" si="121"/>
        <v>1.6955500095618435E-2</v>
      </c>
      <c r="AG113" s="26">
        <f t="shared" si="122"/>
        <v>9.6919397018483365E-3</v>
      </c>
      <c r="AH113" s="6">
        <f t="shared" si="123"/>
        <v>8.5606233003783699E-2</v>
      </c>
      <c r="AI113" s="6">
        <f t="shared" si="124"/>
        <v>7.4999366731222665E-4</v>
      </c>
      <c r="AJ113" s="6">
        <f t="shared" si="125"/>
        <v>8.2728885837432119E-5</v>
      </c>
      <c r="AK113" s="6">
        <f t="shared" si="126"/>
        <v>8.5606233003783699E-2</v>
      </c>
      <c r="AL113" s="6">
        <f t="shared" si="127"/>
        <v>4.4982528353656398E-3</v>
      </c>
      <c r="AM113" s="6">
        <f t="shared" si="128"/>
        <v>4.4982528353656398E-3</v>
      </c>
      <c r="AN113" s="6">
        <f t="shared" si="129"/>
        <v>2.2478252371569963E-2</v>
      </c>
      <c r="AO113" s="6">
        <f t="shared" si="130"/>
        <v>9.7374947968151895E-3</v>
      </c>
      <c r="AP113" s="27">
        <f t="shared" si="131"/>
        <v>2.2478252371569963E-2</v>
      </c>
      <c r="AQ113" s="243">
        <f t="shared" si="132"/>
        <v>0.107</v>
      </c>
      <c r="AR113" s="6">
        <f t="shared" si="133"/>
        <v>0.11899999999999999</v>
      </c>
      <c r="AS113" s="6">
        <f t="shared" si="134"/>
        <v>0.113</v>
      </c>
      <c r="AT113" s="137">
        <f t="shared" si="135"/>
        <v>0.71</v>
      </c>
      <c r="AU113" s="137">
        <f t="shared" si="136"/>
        <v>0.79</v>
      </c>
      <c r="AV113" s="137">
        <f t="shared" si="137"/>
        <v>0.75</v>
      </c>
      <c r="AW113" s="138">
        <f t="shared" si="138"/>
        <v>4</v>
      </c>
      <c r="AX113" s="138">
        <f t="shared" si="139"/>
        <v>4</v>
      </c>
      <c r="AY113" s="244">
        <f t="shared" si="140"/>
        <v>4</v>
      </c>
    </row>
    <row r="114" spans="1:51" ht="13.15" customHeight="1">
      <c r="A114" s="66">
        <v>7527</v>
      </c>
      <c r="B114" s="67" t="s">
        <v>210</v>
      </c>
      <c r="C114" s="249" t="str">
        <f>Rollover!A114</f>
        <v>Ram</v>
      </c>
      <c r="D114" s="248" t="str">
        <f>Rollover!B114</f>
        <v>1500 Classic Regular Cab PU/RC 4WD</v>
      </c>
      <c r="E114" s="136" t="s">
        <v>88</v>
      </c>
      <c r="F114" s="242">
        <f>Rollover!C114</f>
        <v>2019</v>
      </c>
      <c r="G114" s="11">
        <v>253.59299999999999</v>
      </c>
      <c r="H114" s="12">
        <v>0.27400000000000002</v>
      </c>
      <c r="I114" s="12">
        <v>1569.625</v>
      </c>
      <c r="J114" s="12">
        <v>147.01900000000001</v>
      </c>
      <c r="K114" s="12">
        <v>24.908000000000001</v>
      </c>
      <c r="L114" s="12">
        <v>34.664000000000001</v>
      </c>
      <c r="M114" s="12">
        <v>3338.7950000000001</v>
      </c>
      <c r="N114" s="13">
        <v>1798.6079999999999</v>
      </c>
      <c r="O114" s="11">
        <v>305.57299999999998</v>
      </c>
      <c r="P114" s="12">
        <v>0.436</v>
      </c>
      <c r="Q114" s="12">
        <v>998.22400000000005</v>
      </c>
      <c r="R114" s="12">
        <v>413.3</v>
      </c>
      <c r="S114" s="12">
        <v>10.747999999999999</v>
      </c>
      <c r="T114" s="12">
        <v>41.2</v>
      </c>
      <c r="U114" s="12">
        <v>2654.453</v>
      </c>
      <c r="V114" s="13">
        <v>1539.4590000000001</v>
      </c>
      <c r="W114" s="243">
        <f t="shared" si="112"/>
        <v>4.7982092405346958E-3</v>
      </c>
      <c r="X114" s="6">
        <f t="shared" si="113"/>
        <v>6.3718048676354236E-2</v>
      </c>
      <c r="Y114" s="6">
        <f t="shared" si="114"/>
        <v>7.1205675660999891E-4</v>
      </c>
      <c r="Z114" s="6">
        <f t="shared" si="115"/>
        <v>2.429222621806034E-5</v>
      </c>
      <c r="AA114" s="6">
        <f t="shared" si="116"/>
        <v>6.3718048676354236E-2</v>
      </c>
      <c r="AB114" s="6">
        <f t="shared" si="117"/>
        <v>2.5633554500335283E-2</v>
      </c>
      <c r="AC114" s="6">
        <f t="shared" si="118"/>
        <v>2.5633554500335283E-2</v>
      </c>
      <c r="AD114" s="6">
        <f t="shared" si="119"/>
        <v>1.6955500095618435E-2</v>
      </c>
      <c r="AE114" s="6">
        <f t="shared" si="120"/>
        <v>7.6882564807874629E-3</v>
      </c>
      <c r="AF114" s="27">
        <f t="shared" si="121"/>
        <v>1.6955500095618435E-2</v>
      </c>
      <c r="AG114" s="26">
        <f t="shared" si="122"/>
        <v>9.6919397018483365E-3</v>
      </c>
      <c r="AH114" s="6">
        <f t="shared" si="123"/>
        <v>8.5606233003783699E-2</v>
      </c>
      <c r="AI114" s="6">
        <f t="shared" si="124"/>
        <v>7.4999366731222665E-4</v>
      </c>
      <c r="AJ114" s="6">
        <f t="shared" si="125"/>
        <v>8.2728885837432119E-5</v>
      </c>
      <c r="AK114" s="6">
        <f t="shared" si="126"/>
        <v>8.5606233003783699E-2</v>
      </c>
      <c r="AL114" s="6">
        <f t="shared" si="127"/>
        <v>4.4982528353656398E-3</v>
      </c>
      <c r="AM114" s="6">
        <f t="shared" si="128"/>
        <v>4.4982528353656398E-3</v>
      </c>
      <c r="AN114" s="6">
        <f t="shared" si="129"/>
        <v>2.2478252371569963E-2</v>
      </c>
      <c r="AO114" s="6">
        <f t="shared" si="130"/>
        <v>9.7374947968151895E-3</v>
      </c>
      <c r="AP114" s="27">
        <f t="shared" si="131"/>
        <v>2.2478252371569963E-2</v>
      </c>
      <c r="AQ114" s="243">
        <f t="shared" si="132"/>
        <v>0.107</v>
      </c>
      <c r="AR114" s="6">
        <f t="shared" si="133"/>
        <v>0.11899999999999999</v>
      </c>
      <c r="AS114" s="6">
        <f t="shared" si="134"/>
        <v>0.113</v>
      </c>
      <c r="AT114" s="137">
        <f t="shared" si="135"/>
        <v>0.71</v>
      </c>
      <c r="AU114" s="137">
        <f t="shared" si="136"/>
        <v>0.79</v>
      </c>
      <c r="AV114" s="137">
        <f t="shared" si="137"/>
        <v>0.75</v>
      </c>
      <c r="AW114" s="138">
        <f t="shared" si="138"/>
        <v>4</v>
      </c>
      <c r="AX114" s="138">
        <f t="shared" si="139"/>
        <v>4</v>
      </c>
      <c r="AY114" s="244">
        <f t="shared" si="140"/>
        <v>4</v>
      </c>
    </row>
    <row r="115" spans="1:51" ht="13.15" customHeight="1">
      <c r="A115" s="150">
        <v>10732</v>
      </c>
      <c r="B115" s="44" t="s">
        <v>361</v>
      </c>
      <c r="C115" s="241" t="str">
        <f>Rollover!A115</f>
        <v>Ram</v>
      </c>
      <c r="D115" s="74" t="str">
        <f>Rollover!B115</f>
        <v>1500 Crew Cab PU/CC 2WD</v>
      </c>
      <c r="E115" s="136" t="s">
        <v>202</v>
      </c>
      <c r="F115" s="242">
        <f>Rollover!C115</f>
        <v>2019</v>
      </c>
      <c r="G115" s="19">
        <v>225.999</v>
      </c>
      <c r="H115" s="20">
        <v>0.36699999999999999</v>
      </c>
      <c r="I115" s="20">
        <v>1690.5219999999999</v>
      </c>
      <c r="J115" s="20">
        <v>136.68799999999999</v>
      </c>
      <c r="K115" s="20">
        <v>19.25</v>
      </c>
      <c r="L115" s="20">
        <v>39.545999999999999</v>
      </c>
      <c r="M115" s="20">
        <v>1908.7139999999999</v>
      </c>
      <c r="N115" s="21">
        <v>1887.422</v>
      </c>
      <c r="O115" s="19">
        <v>293.11399999999998</v>
      </c>
      <c r="P115" s="20">
        <v>0.35499999999999998</v>
      </c>
      <c r="Q115" s="20">
        <v>967.99400000000003</v>
      </c>
      <c r="R115" s="20">
        <v>314.858</v>
      </c>
      <c r="S115" s="20">
        <v>15.042</v>
      </c>
      <c r="T115" s="20">
        <v>42.814999999999998</v>
      </c>
      <c r="U115" s="20">
        <v>1758.664</v>
      </c>
      <c r="V115" s="21">
        <v>195.191</v>
      </c>
      <c r="W115" s="243">
        <f t="shared" si="112"/>
        <v>3.0188943630483902E-3</v>
      </c>
      <c r="X115" s="6">
        <f t="shared" si="113"/>
        <v>7.5553762999103491E-2</v>
      </c>
      <c r="Y115" s="6">
        <f t="shared" si="114"/>
        <v>9.4866069674745459E-4</v>
      </c>
      <c r="Z115" s="6">
        <f t="shared" si="115"/>
        <v>2.3703455856183988E-5</v>
      </c>
      <c r="AA115" s="6">
        <f t="shared" si="116"/>
        <v>7.5553762999103491E-2</v>
      </c>
      <c r="AB115" s="6">
        <f t="shared" si="117"/>
        <v>1.1986588365789178E-2</v>
      </c>
      <c r="AC115" s="6">
        <f t="shared" si="118"/>
        <v>1.1986588365789178E-2</v>
      </c>
      <c r="AD115" s="6">
        <f t="shared" si="119"/>
        <v>8.1372520190608026E-3</v>
      </c>
      <c r="AE115" s="6">
        <f t="shared" si="120"/>
        <v>8.0484436949703527E-3</v>
      </c>
      <c r="AF115" s="27">
        <f t="shared" si="121"/>
        <v>8.1372520190608026E-3</v>
      </c>
      <c r="AG115" s="26">
        <f t="shared" si="122"/>
        <v>8.3256232402348952E-3</v>
      </c>
      <c r="AH115" s="6">
        <f t="shared" si="123"/>
        <v>7.3920081919059202E-2</v>
      </c>
      <c r="AI115" s="6">
        <f t="shared" si="124"/>
        <v>6.692638988659023E-4</v>
      </c>
      <c r="AJ115" s="6">
        <f t="shared" si="125"/>
        <v>5.7080818699046662E-5</v>
      </c>
      <c r="AK115" s="6">
        <f t="shared" si="126"/>
        <v>7.3920081919059202E-2</v>
      </c>
      <c r="AL115" s="6">
        <f t="shared" si="127"/>
        <v>1.0595804915234545E-2</v>
      </c>
      <c r="AM115" s="6">
        <f t="shared" si="128"/>
        <v>1.0595804915234545E-2</v>
      </c>
      <c r="AN115" s="6">
        <f t="shared" si="129"/>
        <v>1.1487135514215834E-2</v>
      </c>
      <c r="AO115" s="6">
        <f t="shared" si="130"/>
        <v>3.5185414951009624E-3</v>
      </c>
      <c r="AP115" s="27">
        <f t="shared" si="131"/>
        <v>1.1487135514215834E-2</v>
      </c>
      <c r="AQ115" s="243">
        <f t="shared" si="132"/>
        <v>9.7000000000000003E-2</v>
      </c>
      <c r="AR115" s="6">
        <f t="shared" si="133"/>
        <v>0.10199999999999999</v>
      </c>
      <c r="AS115" s="6">
        <f t="shared" si="134"/>
        <v>0.1</v>
      </c>
      <c r="AT115" s="137">
        <f t="shared" si="135"/>
        <v>0.65</v>
      </c>
      <c r="AU115" s="137">
        <f t="shared" si="136"/>
        <v>0.68</v>
      </c>
      <c r="AV115" s="137">
        <f t="shared" si="137"/>
        <v>0.67</v>
      </c>
      <c r="AW115" s="138">
        <f t="shared" si="138"/>
        <v>5</v>
      </c>
      <c r="AX115" s="138">
        <f t="shared" si="139"/>
        <v>4</v>
      </c>
      <c r="AY115" s="244">
        <f t="shared" si="140"/>
        <v>4</v>
      </c>
    </row>
    <row r="116" spans="1:51" ht="13.15" customHeight="1">
      <c r="A116" s="150">
        <v>10732</v>
      </c>
      <c r="B116" s="44" t="s">
        <v>361</v>
      </c>
      <c r="C116" s="241" t="str">
        <f>Rollover!A116</f>
        <v>Ram</v>
      </c>
      <c r="D116" s="74" t="str">
        <f>Rollover!B116</f>
        <v>1500 Crew Cab PU/CC 4WD</v>
      </c>
      <c r="E116" s="136" t="s">
        <v>202</v>
      </c>
      <c r="F116" s="242">
        <f>Rollover!C116</f>
        <v>2019</v>
      </c>
      <c r="G116" s="19">
        <v>225.999</v>
      </c>
      <c r="H116" s="20">
        <v>0.36699999999999999</v>
      </c>
      <c r="I116" s="20">
        <v>1690.5219999999999</v>
      </c>
      <c r="J116" s="20">
        <v>136.68799999999999</v>
      </c>
      <c r="K116" s="20">
        <v>19.25</v>
      </c>
      <c r="L116" s="20">
        <v>39.545999999999999</v>
      </c>
      <c r="M116" s="20">
        <v>1908.7139999999999</v>
      </c>
      <c r="N116" s="21">
        <v>1887.422</v>
      </c>
      <c r="O116" s="19">
        <v>293.11399999999998</v>
      </c>
      <c r="P116" s="20">
        <v>0.35499999999999998</v>
      </c>
      <c r="Q116" s="20">
        <v>967.99400000000003</v>
      </c>
      <c r="R116" s="20">
        <v>314.858</v>
      </c>
      <c r="S116" s="20">
        <v>15.042</v>
      </c>
      <c r="T116" s="20">
        <v>42.814999999999998</v>
      </c>
      <c r="U116" s="20">
        <v>1758.664</v>
      </c>
      <c r="V116" s="21">
        <v>195.191</v>
      </c>
      <c r="W116" s="243">
        <f t="shared" si="112"/>
        <v>3.0188943630483902E-3</v>
      </c>
      <c r="X116" s="6">
        <f t="shared" si="113"/>
        <v>7.5553762999103491E-2</v>
      </c>
      <c r="Y116" s="6">
        <f t="shared" si="114"/>
        <v>9.4866069674745459E-4</v>
      </c>
      <c r="Z116" s="6">
        <f t="shared" si="115"/>
        <v>2.3703455856183988E-5</v>
      </c>
      <c r="AA116" s="6">
        <f t="shared" si="116"/>
        <v>7.5553762999103491E-2</v>
      </c>
      <c r="AB116" s="6">
        <f t="shared" si="117"/>
        <v>1.1986588365789178E-2</v>
      </c>
      <c r="AC116" s="6">
        <f t="shared" si="118"/>
        <v>1.1986588365789178E-2</v>
      </c>
      <c r="AD116" s="6">
        <f t="shared" si="119"/>
        <v>8.1372520190608026E-3</v>
      </c>
      <c r="AE116" s="6">
        <f t="shared" si="120"/>
        <v>8.0484436949703527E-3</v>
      </c>
      <c r="AF116" s="27">
        <f t="shared" si="121"/>
        <v>8.1372520190608026E-3</v>
      </c>
      <c r="AG116" s="26">
        <f t="shared" si="122"/>
        <v>8.3256232402348952E-3</v>
      </c>
      <c r="AH116" s="6">
        <f t="shared" si="123"/>
        <v>7.3920081919059202E-2</v>
      </c>
      <c r="AI116" s="6">
        <f t="shared" si="124"/>
        <v>6.692638988659023E-4</v>
      </c>
      <c r="AJ116" s="6">
        <f t="shared" si="125"/>
        <v>5.7080818699046662E-5</v>
      </c>
      <c r="AK116" s="6">
        <f t="shared" si="126"/>
        <v>7.3920081919059202E-2</v>
      </c>
      <c r="AL116" s="6">
        <f t="shared" si="127"/>
        <v>1.0595804915234545E-2</v>
      </c>
      <c r="AM116" s="6">
        <f t="shared" si="128"/>
        <v>1.0595804915234545E-2</v>
      </c>
      <c r="AN116" s="6">
        <f t="shared" si="129"/>
        <v>1.1487135514215834E-2</v>
      </c>
      <c r="AO116" s="6">
        <f t="shared" si="130"/>
        <v>3.5185414951009624E-3</v>
      </c>
      <c r="AP116" s="27">
        <f t="shared" si="131"/>
        <v>1.1487135514215834E-2</v>
      </c>
      <c r="AQ116" s="243">
        <f t="shared" si="132"/>
        <v>9.7000000000000003E-2</v>
      </c>
      <c r="AR116" s="6">
        <f t="shared" si="133"/>
        <v>0.10199999999999999</v>
      </c>
      <c r="AS116" s="6">
        <f t="shared" si="134"/>
        <v>0.1</v>
      </c>
      <c r="AT116" s="137">
        <f t="shared" si="135"/>
        <v>0.65</v>
      </c>
      <c r="AU116" s="137">
        <f t="shared" si="136"/>
        <v>0.68</v>
      </c>
      <c r="AV116" s="137">
        <f t="shared" si="137"/>
        <v>0.67</v>
      </c>
      <c r="AW116" s="138">
        <f t="shared" si="138"/>
        <v>5</v>
      </c>
      <c r="AX116" s="138">
        <f t="shared" si="139"/>
        <v>4</v>
      </c>
      <c r="AY116" s="244">
        <f t="shared" si="140"/>
        <v>4</v>
      </c>
    </row>
    <row r="117" spans="1:51" ht="13.15" customHeight="1">
      <c r="A117" s="150">
        <v>10391</v>
      </c>
      <c r="B117" s="44" t="s">
        <v>224</v>
      </c>
      <c r="C117" s="241" t="str">
        <f>Rollover!A117</f>
        <v>Subaru</v>
      </c>
      <c r="D117" s="74" t="str">
        <f>Rollover!B117</f>
        <v>Ascent SUV AWD</v>
      </c>
      <c r="E117" s="136" t="s">
        <v>205</v>
      </c>
      <c r="F117" s="242">
        <f>Rollover!C117</f>
        <v>2019</v>
      </c>
      <c r="G117" s="19">
        <v>190.13399999999999</v>
      </c>
      <c r="H117" s="20">
        <v>0.20899999999999999</v>
      </c>
      <c r="I117" s="20">
        <v>1017.735</v>
      </c>
      <c r="J117" s="20">
        <v>36.090000000000003</v>
      </c>
      <c r="K117" s="20">
        <v>20.026</v>
      </c>
      <c r="L117" s="20">
        <v>35.091000000000001</v>
      </c>
      <c r="M117" s="20">
        <v>707.91399999999999</v>
      </c>
      <c r="N117" s="21">
        <v>1298.6510000000001</v>
      </c>
      <c r="O117" s="19">
        <v>209.874</v>
      </c>
      <c r="P117" s="20">
        <v>0.32800000000000001</v>
      </c>
      <c r="Q117" s="20">
        <v>877.24699999999996</v>
      </c>
      <c r="R117" s="20">
        <v>691.90700000000004</v>
      </c>
      <c r="S117" s="20">
        <v>16.853000000000002</v>
      </c>
      <c r="T117" s="20">
        <v>40.588999999999999</v>
      </c>
      <c r="U117" s="20">
        <v>154.65799999999999</v>
      </c>
      <c r="V117" s="21">
        <v>131.40199999999999</v>
      </c>
      <c r="W117" s="243">
        <f t="shared" ref="W117:W124" si="199">NORMDIST(LN(G117),7.45231,0.73998,1)</f>
        <v>1.4448032687786976E-3</v>
      </c>
      <c r="X117" s="6">
        <f t="shared" ref="X117:X124" si="200">1/(1+EXP(3.2269-1.9688*H117))</f>
        <v>5.6496531186568832E-2</v>
      </c>
      <c r="Y117" s="6">
        <f t="shared" ref="Y117:Y124" si="201">1/(1+EXP(10.9745-2.375*I117/1000))</f>
        <v>1.9208521069971835E-4</v>
      </c>
      <c r="Z117" s="6">
        <f t="shared" ref="Z117:Z124" si="202">1/(1+EXP(10.9745-2.375*J117/1000))</f>
        <v>1.8666036484786309E-5</v>
      </c>
      <c r="AA117" s="6">
        <f t="shared" ref="AA117:AA124" si="203">MAX(X117,Y117,Z117)</f>
        <v>5.6496531186568832E-2</v>
      </c>
      <c r="AB117" s="6">
        <f t="shared" ref="AB117:AB124" si="204">1/(1+EXP(12.597-0.05861*35-1.568*(K117^0.4612)))</f>
        <v>1.3399016888409202E-2</v>
      </c>
      <c r="AC117" s="6">
        <f t="shared" ref="AC117:AC124" si="205">AB117</f>
        <v>1.3399016888409202E-2</v>
      </c>
      <c r="AD117" s="6">
        <f t="shared" ref="AD117:AD124" si="206">1/(1+EXP(5.7949-0.5196*M117/1000))</f>
        <v>4.3767264583440156E-3</v>
      </c>
      <c r="AE117" s="6">
        <f t="shared" ref="AE117:AE124" si="207">1/(1+EXP(5.7949-0.5196*N117/1000))</f>
        <v>5.9398080598443981E-3</v>
      </c>
      <c r="AF117" s="27">
        <f t="shared" ref="AF117:AF124" si="208">MAX(AD117,AE117)</f>
        <v>5.9398080598443981E-3</v>
      </c>
      <c r="AG117" s="26">
        <f t="shared" ref="AG117:AG124" si="209">NORMDIST(LN(O117),7.45231,0.73998,1)</f>
        <v>2.215305331049825E-3</v>
      </c>
      <c r="AH117" s="6">
        <f t="shared" ref="AH117:AH124" si="210">1/(1+EXP(3.2269-1.9688*P117))</f>
        <v>7.0362544115245063E-2</v>
      </c>
      <c r="AI117" s="6">
        <f t="shared" ref="AI117:AI124" si="211">1/(1+EXP(10.958-3.77*Q117/1000))</f>
        <v>4.7544736770222028E-4</v>
      </c>
      <c r="AJ117" s="6">
        <f t="shared" ref="AJ117:AJ124" si="212">1/(1+EXP(10.958-3.77*R117/1000))</f>
        <v>2.3645631202293013E-4</v>
      </c>
      <c r="AK117" s="6">
        <f t="shared" ref="AK117:AK124" si="213">MAX(AH117,AI117,AJ117)</f>
        <v>7.0362544115245063E-2</v>
      </c>
      <c r="AL117" s="6">
        <f t="shared" ref="AL117:AL124" si="214">1/(1+EXP(12.597-0.05861*35-1.568*((S117/0.817)^0.4612)))</f>
        <v>1.4583333004553618E-2</v>
      </c>
      <c r="AM117" s="6">
        <f t="shared" ref="AM117:AM124" si="215">AL117</f>
        <v>1.4583333004553618E-2</v>
      </c>
      <c r="AN117" s="6">
        <f t="shared" ref="AN117:AN124" si="216">1/(1+EXP(5.7949-0.7619*U117/1000))</f>
        <v>3.4119073258711929E-3</v>
      </c>
      <c r="AO117" s="6">
        <f t="shared" ref="AO117:AO124" si="217">1/(1+EXP(5.7949-0.7619*V117/1000))</f>
        <v>3.3521859174055527E-3</v>
      </c>
      <c r="AP117" s="27">
        <f t="shared" ref="AP117:AP124" si="218">MAX(AN117,AO117)</f>
        <v>3.4119073258711929E-3</v>
      </c>
      <c r="AQ117" s="243">
        <f t="shared" ref="AQ117:AQ124" si="219">ROUND(1-(1-W117)*(1-AA117)*(1-AC117)*(1-AF117),3)</f>
        <v>7.5999999999999998E-2</v>
      </c>
      <c r="AR117" s="6">
        <f t="shared" ref="AR117:AR124" si="220">ROUND(1-(1-AG117)*(1-AK117)*(1-AM117)*(1-AP117),3)</f>
        <v>8.8999999999999996E-2</v>
      </c>
      <c r="AS117" s="6">
        <f t="shared" ref="AS117:AS124" si="221">ROUND(AVERAGE(AR117,AQ117),3)</f>
        <v>8.3000000000000004E-2</v>
      </c>
      <c r="AT117" s="137">
        <f t="shared" ref="AT117:AT124" si="222">ROUND(AQ117/0.15,2)</f>
        <v>0.51</v>
      </c>
      <c r="AU117" s="137">
        <f t="shared" ref="AU117:AU124" si="223">ROUND(AR117/0.15,2)</f>
        <v>0.59</v>
      </c>
      <c r="AV117" s="137">
        <f t="shared" ref="AV117:AV124" si="224">ROUND(AS117/0.15,2)</f>
        <v>0.55000000000000004</v>
      </c>
      <c r="AW117" s="138">
        <f t="shared" ref="AW117:AW124" si="225">IF(AT117&lt;0.67,5,IF(AT117&lt;1,4,IF(AT117&lt;1.33,3,IF(AT117&lt;2.67,2,1))))</f>
        <v>5</v>
      </c>
      <c r="AX117" s="138">
        <f t="shared" ref="AX117:AX124" si="226">IF(AU117&lt;0.67,5,IF(AU117&lt;1,4,IF(AU117&lt;1.33,3,IF(AU117&lt;2.67,2,1))))</f>
        <v>5</v>
      </c>
      <c r="AY117" s="244">
        <f t="shared" ref="AY117:AY124" si="227">IF(AV117&lt;0.67,5,IF(AV117&lt;1,4,IF(AV117&lt;1.33,3,IF(AV117&lt;2.67,2,1))))</f>
        <v>5</v>
      </c>
    </row>
    <row r="118" spans="1:51" ht="13.15" customHeight="1">
      <c r="A118" s="150">
        <v>10635</v>
      </c>
      <c r="B118" s="44" t="s">
        <v>283</v>
      </c>
      <c r="C118" s="241" t="str">
        <f>Rollover!A118</f>
        <v>Subaru</v>
      </c>
      <c r="D118" s="74" t="str">
        <f>Rollover!B118</f>
        <v>Forester SUV AWD</v>
      </c>
      <c r="E118" s="136" t="s">
        <v>205</v>
      </c>
      <c r="F118" s="242">
        <f>Rollover!C118</f>
        <v>2019</v>
      </c>
      <c r="G118" s="11">
        <v>186.00899999999999</v>
      </c>
      <c r="H118" s="12">
        <v>0.23100000000000001</v>
      </c>
      <c r="I118" s="12">
        <v>1452.15</v>
      </c>
      <c r="J118" s="12">
        <v>98.75</v>
      </c>
      <c r="K118" s="12">
        <v>22.658000000000001</v>
      </c>
      <c r="L118" s="12">
        <v>39.869999999999997</v>
      </c>
      <c r="M118" s="12">
        <v>1101.81</v>
      </c>
      <c r="N118" s="13">
        <v>1636.1990000000001</v>
      </c>
      <c r="O118" s="11">
        <v>292.87099999999998</v>
      </c>
      <c r="P118" s="12">
        <v>0.311</v>
      </c>
      <c r="Q118" s="12">
        <v>947.10199999999998</v>
      </c>
      <c r="R118" s="12">
        <v>458.37400000000002</v>
      </c>
      <c r="S118" s="12">
        <v>18.981000000000002</v>
      </c>
      <c r="T118" s="12">
        <v>43.216000000000001</v>
      </c>
      <c r="U118" s="12">
        <v>467.50200000000001</v>
      </c>
      <c r="V118" s="13">
        <v>412.33</v>
      </c>
      <c r="W118" s="243">
        <f t="shared" si="199"/>
        <v>1.3110404594310061E-3</v>
      </c>
      <c r="X118" s="6">
        <f t="shared" si="200"/>
        <v>5.8850193746436144E-2</v>
      </c>
      <c r="Y118" s="6">
        <f t="shared" si="201"/>
        <v>5.3879107062638489E-4</v>
      </c>
      <c r="Z118" s="6">
        <f t="shared" si="202"/>
        <v>2.1661145952848496E-5</v>
      </c>
      <c r="AA118" s="6">
        <f t="shared" si="203"/>
        <v>5.8850193746436144E-2</v>
      </c>
      <c r="AB118" s="6">
        <f t="shared" si="204"/>
        <v>1.9208262289615054E-2</v>
      </c>
      <c r="AC118" s="6">
        <f t="shared" si="205"/>
        <v>1.9208262289615054E-2</v>
      </c>
      <c r="AD118" s="6">
        <f t="shared" si="206"/>
        <v>5.3654265705820482E-3</v>
      </c>
      <c r="AE118" s="6">
        <f t="shared" si="207"/>
        <v>7.0704822113201189E-3</v>
      </c>
      <c r="AF118" s="27">
        <f t="shared" si="208"/>
        <v>7.0704822113201189E-3</v>
      </c>
      <c r="AG118" s="26">
        <f t="shared" si="209"/>
        <v>8.3002133307984744E-3</v>
      </c>
      <c r="AH118" s="6">
        <f t="shared" si="210"/>
        <v>6.8204476163385666E-2</v>
      </c>
      <c r="AI118" s="6">
        <f t="shared" si="211"/>
        <v>6.1860460344970712E-4</v>
      </c>
      <c r="AJ118" s="6">
        <f t="shared" si="212"/>
        <v>9.8050483390757013E-5</v>
      </c>
      <c r="AK118" s="6">
        <f t="shared" si="213"/>
        <v>6.8204476163385666E-2</v>
      </c>
      <c r="AL118" s="6">
        <f t="shared" si="214"/>
        <v>2.0710100378025367E-2</v>
      </c>
      <c r="AM118" s="6">
        <f t="shared" si="215"/>
        <v>2.0710100378025367E-2</v>
      </c>
      <c r="AN118" s="6">
        <f t="shared" si="216"/>
        <v>4.3262857592086907E-3</v>
      </c>
      <c r="AO118" s="6">
        <f t="shared" si="217"/>
        <v>4.1489360968420454E-3</v>
      </c>
      <c r="AP118" s="27">
        <f t="shared" si="218"/>
        <v>4.3262857592086907E-3</v>
      </c>
      <c r="AQ118" s="243">
        <f t="shared" si="219"/>
        <v>8.5000000000000006E-2</v>
      </c>
      <c r="AR118" s="6">
        <f t="shared" si="220"/>
        <v>9.9000000000000005E-2</v>
      </c>
      <c r="AS118" s="6">
        <f t="shared" si="221"/>
        <v>9.1999999999999998E-2</v>
      </c>
      <c r="AT118" s="137">
        <f t="shared" si="222"/>
        <v>0.56999999999999995</v>
      </c>
      <c r="AU118" s="137">
        <f t="shared" si="223"/>
        <v>0.66</v>
      </c>
      <c r="AV118" s="137">
        <f t="shared" si="224"/>
        <v>0.61</v>
      </c>
      <c r="AW118" s="138">
        <f t="shared" si="225"/>
        <v>5</v>
      </c>
      <c r="AX118" s="138">
        <f t="shared" si="226"/>
        <v>5</v>
      </c>
      <c r="AY118" s="244">
        <f t="shared" si="227"/>
        <v>5</v>
      </c>
    </row>
    <row r="119" spans="1:51" ht="13.15" customHeight="1">
      <c r="A119" s="151">
        <v>10724</v>
      </c>
      <c r="B119" s="67" t="s">
        <v>349</v>
      </c>
      <c r="C119" s="249" t="str">
        <f>Rollover!A119</f>
        <v>Tesla</v>
      </c>
      <c r="D119" s="248" t="str">
        <f>Rollover!B119</f>
        <v>Model 3 AWD</v>
      </c>
      <c r="E119" s="136" t="s">
        <v>205</v>
      </c>
      <c r="F119" s="242">
        <f>Rollover!C119</f>
        <v>2019</v>
      </c>
      <c r="G119" s="245">
        <v>149.52000000000001</v>
      </c>
      <c r="H119" s="246">
        <v>0.25700000000000001</v>
      </c>
      <c r="I119" s="246">
        <v>795.78700000000003</v>
      </c>
      <c r="J119" s="246">
        <v>264.113</v>
      </c>
      <c r="K119" s="246">
        <v>19.667999999999999</v>
      </c>
      <c r="L119" s="246">
        <v>33.360999999999997</v>
      </c>
      <c r="M119" s="246">
        <v>1618.6880000000001</v>
      </c>
      <c r="N119" s="247">
        <v>2659.4569999999999</v>
      </c>
      <c r="O119" s="11">
        <v>238.78299999999999</v>
      </c>
      <c r="P119" s="12">
        <v>0.316</v>
      </c>
      <c r="Q119" s="12">
        <v>830.86699999999996</v>
      </c>
      <c r="R119" s="12">
        <v>328.23200000000003</v>
      </c>
      <c r="S119" s="12">
        <v>12.433</v>
      </c>
      <c r="T119" s="12">
        <v>42.851999999999997</v>
      </c>
      <c r="U119" s="12">
        <v>175.81399999999999</v>
      </c>
      <c r="V119" s="13">
        <v>193.01599999999999</v>
      </c>
      <c r="W119" s="243">
        <f t="shared" si="199"/>
        <v>4.7661151564243293E-4</v>
      </c>
      <c r="X119" s="6">
        <f t="shared" si="200"/>
        <v>6.1750235369635725E-2</v>
      </c>
      <c r="Y119" s="6">
        <f t="shared" si="201"/>
        <v>1.1339658542492196E-4</v>
      </c>
      <c r="Z119" s="6">
        <f t="shared" si="202"/>
        <v>3.2080451336696015E-5</v>
      </c>
      <c r="AA119" s="6">
        <f t="shared" si="203"/>
        <v>6.1750235369635725E-2</v>
      </c>
      <c r="AB119" s="6">
        <f t="shared" si="204"/>
        <v>1.2731835312499553E-2</v>
      </c>
      <c r="AC119" s="6">
        <f t="shared" si="205"/>
        <v>1.2731835312499553E-2</v>
      </c>
      <c r="AD119" s="6">
        <f t="shared" si="206"/>
        <v>7.0068904144970938E-3</v>
      </c>
      <c r="AE119" s="6">
        <f t="shared" si="207"/>
        <v>1.1973115549883478E-2</v>
      </c>
      <c r="AF119" s="27">
        <f t="shared" si="208"/>
        <v>1.1973115549883478E-2</v>
      </c>
      <c r="AG119" s="26">
        <f t="shared" si="209"/>
        <v>3.7772009615405166E-3</v>
      </c>
      <c r="AH119" s="6">
        <f t="shared" si="210"/>
        <v>6.8832753689576961E-2</v>
      </c>
      <c r="AI119" s="6">
        <f t="shared" si="211"/>
        <v>3.992069129702087E-4</v>
      </c>
      <c r="AJ119" s="6">
        <f t="shared" si="212"/>
        <v>6.0032444858797129E-5</v>
      </c>
      <c r="AK119" s="6">
        <f t="shared" si="213"/>
        <v>6.8832753689576961E-2</v>
      </c>
      <c r="AL119" s="6">
        <f t="shared" si="214"/>
        <v>6.4190857260509031E-3</v>
      </c>
      <c r="AM119" s="6">
        <f t="shared" si="215"/>
        <v>6.4190857260509031E-3</v>
      </c>
      <c r="AN119" s="6">
        <f t="shared" si="216"/>
        <v>3.4671564274117764E-3</v>
      </c>
      <c r="AO119" s="6">
        <f t="shared" si="217"/>
        <v>3.5127360987941515E-3</v>
      </c>
      <c r="AP119" s="27">
        <f t="shared" si="218"/>
        <v>3.5127360987941515E-3</v>
      </c>
      <c r="AQ119" s="243">
        <f t="shared" si="219"/>
        <v>8.5000000000000006E-2</v>
      </c>
      <c r="AR119" s="6">
        <f t="shared" si="220"/>
        <v>8.2000000000000003E-2</v>
      </c>
      <c r="AS119" s="6">
        <f t="shared" si="221"/>
        <v>8.4000000000000005E-2</v>
      </c>
      <c r="AT119" s="137">
        <f t="shared" si="222"/>
        <v>0.56999999999999995</v>
      </c>
      <c r="AU119" s="137">
        <f t="shared" si="223"/>
        <v>0.55000000000000004</v>
      </c>
      <c r="AV119" s="137">
        <f t="shared" si="224"/>
        <v>0.56000000000000005</v>
      </c>
      <c r="AW119" s="138">
        <f t="shared" si="225"/>
        <v>5</v>
      </c>
      <c r="AX119" s="138">
        <f t="shared" si="226"/>
        <v>5</v>
      </c>
      <c r="AY119" s="244">
        <f t="shared" si="227"/>
        <v>5</v>
      </c>
    </row>
    <row r="120" spans="1:51">
      <c r="A120" s="151">
        <v>10671</v>
      </c>
      <c r="B120" s="67" t="s">
        <v>301</v>
      </c>
      <c r="C120" s="241" t="str">
        <f>Rollover!A120</f>
        <v>Toyota</v>
      </c>
      <c r="D120" s="74" t="str">
        <f>Rollover!B120</f>
        <v>Avalon 4DR FWD</v>
      </c>
      <c r="E120" s="136" t="s">
        <v>88</v>
      </c>
      <c r="F120" s="242">
        <f>Rollover!C120</f>
        <v>2019</v>
      </c>
      <c r="G120" s="11">
        <v>161.6</v>
      </c>
      <c r="H120" s="12">
        <v>0.35099999999999998</v>
      </c>
      <c r="I120" s="12">
        <v>980.26900000000001</v>
      </c>
      <c r="J120" s="12">
        <v>26.978999999999999</v>
      </c>
      <c r="K120" s="12">
        <v>22.050999999999998</v>
      </c>
      <c r="L120" s="12">
        <v>43.256999999999998</v>
      </c>
      <c r="M120" s="12">
        <v>2221.1660000000002</v>
      </c>
      <c r="N120" s="13">
        <v>2521.3679999999999</v>
      </c>
      <c r="O120" s="11">
        <v>302.45600000000002</v>
      </c>
      <c r="P120" s="12">
        <v>0.251</v>
      </c>
      <c r="Q120" s="12">
        <v>798.63</v>
      </c>
      <c r="R120" s="12">
        <v>286.3</v>
      </c>
      <c r="S120" s="12">
        <v>20.023</v>
      </c>
      <c r="T120" s="12">
        <v>40.043999999999997</v>
      </c>
      <c r="U120" s="12">
        <v>1988.808</v>
      </c>
      <c r="V120" s="13">
        <v>2015.9680000000001</v>
      </c>
      <c r="W120" s="243">
        <f t="shared" si="199"/>
        <v>6.895587033991646E-4</v>
      </c>
      <c r="X120" s="6">
        <f t="shared" si="200"/>
        <v>7.3382783650721664E-2</v>
      </c>
      <c r="Y120" s="6">
        <f t="shared" si="201"/>
        <v>1.7573438573580515E-4</v>
      </c>
      <c r="Z120" s="6">
        <f t="shared" si="202"/>
        <v>1.8266475069271751E-5</v>
      </c>
      <c r="AA120" s="6">
        <f t="shared" si="203"/>
        <v>7.3382783650721664E-2</v>
      </c>
      <c r="AB120" s="6">
        <f t="shared" si="204"/>
        <v>1.7717620999514162E-2</v>
      </c>
      <c r="AC120" s="6">
        <f t="shared" si="205"/>
        <v>1.7717620999514162E-2</v>
      </c>
      <c r="AD120" s="6">
        <f t="shared" si="206"/>
        <v>9.5579115969339212E-3</v>
      </c>
      <c r="AE120" s="6">
        <f t="shared" si="207"/>
        <v>1.1153373994368028E-2</v>
      </c>
      <c r="AF120" s="27">
        <f t="shared" si="208"/>
        <v>1.1153373994368028E-2</v>
      </c>
      <c r="AG120" s="26">
        <f t="shared" si="209"/>
        <v>9.3383811970220339E-3</v>
      </c>
      <c r="AH120" s="6">
        <f t="shared" si="210"/>
        <v>6.106936821465854E-2</v>
      </c>
      <c r="AI120" s="6">
        <f t="shared" si="211"/>
        <v>3.5353838219225829E-4</v>
      </c>
      <c r="AJ120" s="6">
        <f t="shared" si="212"/>
        <v>5.1254852773430546E-5</v>
      </c>
      <c r="AK120" s="6">
        <f t="shared" si="213"/>
        <v>6.106936821465854E-2</v>
      </c>
      <c r="AL120" s="6">
        <f t="shared" si="214"/>
        <v>2.438080570271374E-2</v>
      </c>
      <c r="AM120" s="6">
        <f t="shared" si="215"/>
        <v>2.438080570271374E-2</v>
      </c>
      <c r="AN120" s="6">
        <f t="shared" si="216"/>
        <v>1.365868079835428E-2</v>
      </c>
      <c r="AO120" s="6">
        <f t="shared" si="217"/>
        <v>1.3940286167889861E-2</v>
      </c>
      <c r="AP120" s="27">
        <f t="shared" si="218"/>
        <v>1.3940286167889861E-2</v>
      </c>
      <c r="AQ120" s="243">
        <f t="shared" si="219"/>
        <v>0.10100000000000001</v>
      </c>
      <c r="AR120" s="6">
        <f t="shared" si="220"/>
        <v>0.105</v>
      </c>
      <c r="AS120" s="6">
        <f t="shared" si="221"/>
        <v>0.10299999999999999</v>
      </c>
      <c r="AT120" s="137">
        <f t="shared" si="222"/>
        <v>0.67</v>
      </c>
      <c r="AU120" s="137">
        <f t="shared" si="223"/>
        <v>0.7</v>
      </c>
      <c r="AV120" s="137">
        <f t="shared" si="224"/>
        <v>0.69</v>
      </c>
      <c r="AW120" s="138">
        <f t="shared" si="225"/>
        <v>4</v>
      </c>
      <c r="AX120" s="138">
        <f t="shared" si="226"/>
        <v>4</v>
      </c>
      <c r="AY120" s="244">
        <f t="shared" si="227"/>
        <v>4</v>
      </c>
    </row>
    <row r="121" spans="1:51">
      <c r="A121" s="151">
        <v>10671</v>
      </c>
      <c r="B121" s="67" t="s">
        <v>301</v>
      </c>
      <c r="C121" s="249" t="str">
        <f>Rollover!A121</f>
        <v>Toyota</v>
      </c>
      <c r="D121" s="248" t="str">
        <f>Rollover!B121</f>
        <v>Avalon Hybrid 4DR FWD</v>
      </c>
      <c r="E121" s="136" t="s">
        <v>88</v>
      </c>
      <c r="F121" s="242">
        <f>Rollover!C121</f>
        <v>2019</v>
      </c>
      <c r="G121" s="11">
        <v>161.6</v>
      </c>
      <c r="H121" s="12">
        <v>0.35099999999999998</v>
      </c>
      <c r="I121" s="12">
        <v>980.26900000000001</v>
      </c>
      <c r="J121" s="12">
        <v>26.978999999999999</v>
      </c>
      <c r="K121" s="12">
        <v>22.050999999999998</v>
      </c>
      <c r="L121" s="12">
        <v>43.256999999999998</v>
      </c>
      <c r="M121" s="12">
        <v>2221.1660000000002</v>
      </c>
      <c r="N121" s="13">
        <v>2521.3679999999999</v>
      </c>
      <c r="O121" s="11">
        <v>302.45600000000002</v>
      </c>
      <c r="P121" s="12">
        <v>0.251</v>
      </c>
      <c r="Q121" s="12">
        <v>798.63</v>
      </c>
      <c r="R121" s="12">
        <v>286.3</v>
      </c>
      <c r="S121" s="12">
        <v>20.023</v>
      </c>
      <c r="T121" s="12">
        <v>40.043999999999997</v>
      </c>
      <c r="U121" s="12">
        <v>1988.808</v>
      </c>
      <c r="V121" s="13">
        <v>2015.9680000000001</v>
      </c>
      <c r="W121" s="243">
        <f t="shared" si="199"/>
        <v>6.895587033991646E-4</v>
      </c>
      <c r="X121" s="6">
        <f t="shared" si="200"/>
        <v>7.3382783650721664E-2</v>
      </c>
      <c r="Y121" s="6">
        <f t="shared" si="201"/>
        <v>1.7573438573580515E-4</v>
      </c>
      <c r="Z121" s="6">
        <f t="shared" si="202"/>
        <v>1.8266475069271751E-5</v>
      </c>
      <c r="AA121" s="6">
        <f t="shared" si="203"/>
        <v>7.3382783650721664E-2</v>
      </c>
      <c r="AB121" s="6">
        <f t="shared" si="204"/>
        <v>1.7717620999514162E-2</v>
      </c>
      <c r="AC121" s="6">
        <f t="shared" si="205"/>
        <v>1.7717620999514162E-2</v>
      </c>
      <c r="AD121" s="6">
        <f t="shared" si="206"/>
        <v>9.5579115969339212E-3</v>
      </c>
      <c r="AE121" s="6">
        <f t="shared" si="207"/>
        <v>1.1153373994368028E-2</v>
      </c>
      <c r="AF121" s="27">
        <f t="shared" si="208"/>
        <v>1.1153373994368028E-2</v>
      </c>
      <c r="AG121" s="26">
        <f t="shared" si="209"/>
        <v>9.3383811970220339E-3</v>
      </c>
      <c r="AH121" s="6">
        <f t="shared" si="210"/>
        <v>6.106936821465854E-2</v>
      </c>
      <c r="AI121" s="6">
        <f t="shared" si="211"/>
        <v>3.5353838219225829E-4</v>
      </c>
      <c r="AJ121" s="6">
        <f t="shared" si="212"/>
        <v>5.1254852773430546E-5</v>
      </c>
      <c r="AK121" s="6">
        <f t="shared" si="213"/>
        <v>6.106936821465854E-2</v>
      </c>
      <c r="AL121" s="6">
        <f t="shared" si="214"/>
        <v>2.438080570271374E-2</v>
      </c>
      <c r="AM121" s="6">
        <f t="shared" si="215"/>
        <v>2.438080570271374E-2</v>
      </c>
      <c r="AN121" s="6">
        <f t="shared" si="216"/>
        <v>1.365868079835428E-2</v>
      </c>
      <c r="AO121" s="6">
        <f t="shared" si="217"/>
        <v>1.3940286167889861E-2</v>
      </c>
      <c r="AP121" s="27">
        <f t="shared" si="218"/>
        <v>1.3940286167889861E-2</v>
      </c>
      <c r="AQ121" s="243">
        <f t="shared" si="219"/>
        <v>0.10100000000000001</v>
      </c>
      <c r="AR121" s="6">
        <f t="shared" si="220"/>
        <v>0.105</v>
      </c>
      <c r="AS121" s="6">
        <f t="shared" si="221"/>
        <v>0.10299999999999999</v>
      </c>
      <c r="AT121" s="137">
        <f t="shared" si="222"/>
        <v>0.67</v>
      </c>
      <c r="AU121" s="137">
        <f t="shared" si="223"/>
        <v>0.7</v>
      </c>
      <c r="AV121" s="137">
        <f t="shared" si="224"/>
        <v>0.69</v>
      </c>
      <c r="AW121" s="138">
        <f t="shared" si="225"/>
        <v>4</v>
      </c>
      <c r="AX121" s="138">
        <f t="shared" si="226"/>
        <v>4</v>
      </c>
      <c r="AY121" s="244">
        <f t="shared" si="227"/>
        <v>4</v>
      </c>
    </row>
    <row r="122" spans="1:51" ht="13.15" customHeight="1">
      <c r="A122" s="150">
        <v>10555</v>
      </c>
      <c r="B122" s="44" t="s">
        <v>227</v>
      </c>
      <c r="C122" s="241" t="str">
        <f>Rollover!A122</f>
        <v>Toyota</v>
      </c>
      <c r="D122" s="74" t="str">
        <f>Rollover!B122</f>
        <v>C-HR 5HB FWD</v>
      </c>
      <c r="E122" s="136" t="s">
        <v>202</v>
      </c>
      <c r="F122" s="242">
        <f>Rollover!C122</f>
        <v>2019</v>
      </c>
      <c r="G122" s="11">
        <v>162.92599999999999</v>
      </c>
      <c r="H122" s="12">
        <v>0.26500000000000001</v>
      </c>
      <c r="I122" s="12">
        <v>1389.0419999999999</v>
      </c>
      <c r="J122" s="12">
        <v>105.749</v>
      </c>
      <c r="K122" s="12">
        <v>19.760000000000002</v>
      </c>
      <c r="L122" s="12">
        <v>42.151000000000003</v>
      </c>
      <c r="M122" s="12">
        <v>1704.9269999999999</v>
      </c>
      <c r="N122" s="13">
        <v>1530.499</v>
      </c>
      <c r="O122" s="11">
        <v>148.93199999999999</v>
      </c>
      <c r="P122" s="12">
        <v>0.40899999999999997</v>
      </c>
      <c r="Q122" s="12">
        <v>1057.58</v>
      </c>
      <c r="R122" s="12">
        <v>257.827</v>
      </c>
      <c r="S122" s="12">
        <v>19.702999999999999</v>
      </c>
      <c r="T122" s="12">
        <v>44.463999999999999</v>
      </c>
      <c r="U122" s="12">
        <v>687.53200000000004</v>
      </c>
      <c r="V122" s="13">
        <v>1226.046</v>
      </c>
      <c r="W122" s="243">
        <f t="shared" si="199"/>
        <v>7.1644447102986854E-4</v>
      </c>
      <c r="X122" s="6">
        <f t="shared" si="200"/>
        <v>6.266909207262164E-2</v>
      </c>
      <c r="Y122" s="6">
        <f t="shared" si="201"/>
        <v>4.6383151350992626E-4</v>
      </c>
      <c r="Z122" s="6">
        <f t="shared" si="202"/>
        <v>2.2024212327119822E-5</v>
      </c>
      <c r="AA122" s="6">
        <f t="shared" si="203"/>
        <v>6.266909207262164E-2</v>
      </c>
      <c r="AB122" s="6">
        <f t="shared" si="204"/>
        <v>1.2900705240459156E-2</v>
      </c>
      <c r="AC122" s="6">
        <f t="shared" si="205"/>
        <v>1.2900705240459156E-2</v>
      </c>
      <c r="AD122" s="6">
        <f t="shared" si="206"/>
        <v>7.3256561497189289E-3</v>
      </c>
      <c r="AE122" s="6">
        <f t="shared" si="207"/>
        <v>6.6951600596331113E-3</v>
      </c>
      <c r="AF122" s="27">
        <f t="shared" si="208"/>
        <v>7.3256561497189289E-3</v>
      </c>
      <c r="AG122" s="26">
        <f t="shared" si="209"/>
        <v>4.6763796420525749E-4</v>
      </c>
      <c r="AH122" s="6">
        <f t="shared" si="210"/>
        <v>8.1535795484338883E-2</v>
      </c>
      <c r="AI122" s="6">
        <f t="shared" si="211"/>
        <v>9.3790513895781297E-4</v>
      </c>
      <c r="AJ122" s="6">
        <f t="shared" si="212"/>
        <v>4.6038237844112083E-5</v>
      </c>
      <c r="AK122" s="6">
        <f t="shared" si="213"/>
        <v>8.1535795484338883E-2</v>
      </c>
      <c r="AL122" s="6">
        <f t="shared" si="214"/>
        <v>2.3202213114239905E-2</v>
      </c>
      <c r="AM122" s="6">
        <f t="shared" si="215"/>
        <v>2.3202213114239905E-2</v>
      </c>
      <c r="AN122" s="6">
        <f t="shared" si="216"/>
        <v>5.1118478419155695E-3</v>
      </c>
      <c r="AO122" s="6">
        <f t="shared" si="217"/>
        <v>7.6849593356289022E-3</v>
      </c>
      <c r="AP122" s="27">
        <f t="shared" si="218"/>
        <v>7.6849593356289022E-3</v>
      </c>
      <c r="AQ122" s="243">
        <f t="shared" si="219"/>
        <v>8.2000000000000003E-2</v>
      </c>
      <c r="AR122" s="6">
        <f t="shared" si="220"/>
        <v>0.11</v>
      </c>
      <c r="AS122" s="6">
        <f t="shared" si="221"/>
        <v>9.6000000000000002E-2</v>
      </c>
      <c r="AT122" s="137">
        <f t="shared" si="222"/>
        <v>0.55000000000000004</v>
      </c>
      <c r="AU122" s="137">
        <f t="shared" si="223"/>
        <v>0.73</v>
      </c>
      <c r="AV122" s="137">
        <f t="shared" si="224"/>
        <v>0.64</v>
      </c>
      <c r="AW122" s="138">
        <f t="shared" si="225"/>
        <v>5</v>
      </c>
      <c r="AX122" s="138">
        <f t="shared" si="226"/>
        <v>4</v>
      </c>
      <c r="AY122" s="244">
        <f t="shared" si="227"/>
        <v>5</v>
      </c>
    </row>
    <row r="123" spans="1:51" ht="13.15" customHeight="1">
      <c r="A123" s="150">
        <v>10651</v>
      </c>
      <c r="B123" s="44" t="s">
        <v>278</v>
      </c>
      <c r="C123" s="241" t="str">
        <f>Rollover!A123</f>
        <v>Toyota</v>
      </c>
      <c r="D123" s="74" t="str">
        <f>Rollover!B123</f>
        <v>Corolla 5HB FWD</v>
      </c>
      <c r="E123" s="136" t="s">
        <v>88</v>
      </c>
      <c r="F123" s="242">
        <f>Rollover!C123</f>
        <v>2019</v>
      </c>
      <c r="G123" s="11">
        <v>186.548</v>
      </c>
      <c r="H123" s="12">
        <v>0.27300000000000002</v>
      </c>
      <c r="I123" s="12">
        <v>1080.8340000000001</v>
      </c>
      <c r="J123" s="12">
        <v>221.012</v>
      </c>
      <c r="K123" s="12">
        <v>24.053999999999998</v>
      </c>
      <c r="L123" s="12">
        <v>45.079000000000001</v>
      </c>
      <c r="M123" s="12">
        <v>1468.2719999999999</v>
      </c>
      <c r="N123" s="13">
        <v>1380.788</v>
      </c>
      <c r="O123" s="11">
        <v>356.32299999999998</v>
      </c>
      <c r="P123" s="12">
        <v>0.27100000000000002</v>
      </c>
      <c r="Q123" s="12">
        <v>733.971</v>
      </c>
      <c r="R123" s="12">
        <v>381.9</v>
      </c>
      <c r="S123" s="12">
        <v>13.587999999999999</v>
      </c>
      <c r="T123" s="12">
        <v>48.542000000000002</v>
      </c>
      <c r="U123" s="12">
        <v>1337.059</v>
      </c>
      <c r="V123" s="13">
        <v>693.72799999999995</v>
      </c>
      <c r="W123" s="243">
        <f t="shared" si="199"/>
        <v>1.3280132735441646E-3</v>
      </c>
      <c r="X123" s="6">
        <f t="shared" si="200"/>
        <v>6.3600694729198576E-2</v>
      </c>
      <c r="Y123" s="6">
        <f t="shared" si="201"/>
        <v>2.231330320868445E-4</v>
      </c>
      <c r="Z123" s="6">
        <f t="shared" si="202"/>
        <v>2.8959117628590589E-5</v>
      </c>
      <c r="AA123" s="6">
        <f t="shared" si="203"/>
        <v>6.3600694729198576E-2</v>
      </c>
      <c r="AB123" s="6">
        <f t="shared" si="204"/>
        <v>2.3019088613042766E-2</v>
      </c>
      <c r="AC123" s="6">
        <f t="shared" si="205"/>
        <v>2.3019088613042766E-2</v>
      </c>
      <c r="AD123" s="6">
        <f t="shared" si="206"/>
        <v>6.4835277820869067E-3</v>
      </c>
      <c r="AE123" s="6">
        <f t="shared" si="207"/>
        <v>6.1971917736574752E-3</v>
      </c>
      <c r="AF123" s="27">
        <f t="shared" si="208"/>
        <v>6.4835277820869067E-3</v>
      </c>
      <c r="AG123" s="26">
        <f t="shared" si="209"/>
        <v>1.6568243756006254E-2</v>
      </c>
      <c r="AH123" s="6">
        <f t="shared" si="210"/>
        <v>6.3366590994446123E-2</v>
      </c>
      <c r="AI123" s="6">
        <f t="shared" si="211"/>
        <v>2.7707940068093061E-4</v>
      </c>
      <c r="AJ123" s="6">
        <f t="shared" si="212"/>
        <v>7.3493727433486964E-5</v>
      </c>
      <c r="AK123" s="6">
        <f t="shared" si="213"/>
        <v>6.3366590994446123E-2</v>
      </c>
      <c r="AL123" s="6">
        <f t="shared" si="214"/>
        <v>8.066984148380035E-3</v>
      </c>
      <c r="AM123" s="6">
        <f t="shared" si="215"/>
        <v>8.066984148380035E-3</v>
      </c>
      <c r="AN123" s="6">
        <f t="shared" si="216"/>
        <v>8.3575710425069869E-3</v>
      </c>
      <c r="AO123" s="6">
        <f t="shared" si="217"/>
        <v>5.1359123258313873E-3</v>
      </c>
      <c r="AP123" s="27">
        <f t="shared" si="218"/>
        <v>8.3575710425069869E-3</v>
      </c>
      <c r="AQ123" s="243">
        <f t="shared" si="219"/>
        <v>9.1999999999999998E-2</v>
      </c>
      <c r="AR123" s="6">
        <f t="shared" si="220"/>
        <v>9.4E-2</v>
      </c>
      <c r="AS123" s="6">
        <f t="shared" si="221"/>
        <v>9.2999999999999999E-2</v>
      </c>
      <c r="AT123" s="137">
        <f t="shared" si="222"/>
        <v>0.61</v>
      </c>
      <c r="AU123" s="137">
        <f t="shared" si="223"/>
        <v>0.63</v>
      </c>
      <c r="AV123" s="137">
        <f t="shared" si="224"/>
        <v>0.62</v>
      </c>
      <c r="AW123" s="138">
        <f t="shared" si="225"/>
        <v>5</v>
      </c>
      <c r="AX123" s="138">
        <f t="shared" si="226"/>
        <v>5</v>
      </c>
      <c r="AY123" s="244">
        <f t="shared" si="227"/>
        <v>5</v>
      </c>
    </row>
    <row r="124" spans="1:51">
      <c r="A124" s="151">
        <v>10704</v>
      </c>
      <c r="B124" s="67" t="s">
        <v>331</v>
      </c>
      <c r="C124" s="241" t="str">
        <f>Rollover!A124</f>
        <v>Toyota</v>
      </c>
      <c r="D124" s="74" t="str">
        <f>Rollover!B124</f>
        <v>RAV4 SUV FWD</v>
      </c>
      <c r="E124" s="136" t="s">
        <v>207</v>
      </c>
      <c r="F124" s="242">
        <f>Rollover!C124</f>
        <v>2019</v>
      </c>
      <c r="G124" s="11">
        <v>151.55699999999999</v>
      </c>
      <c r="H124" s="12">
        <v>0.29299999999999998</v>
      </c>
      <c r="I124" s="12">
        <v>1363.037</v>
      </c>
      <c r="J124" s="12">
        <v>247.94399999999999</v>
      </c>
      <c r="K124" s="12">
        <v>26.527000000000001</v>
      </c>
      <c r="L124" s="12">
        <v>44.011000000000003</v>
      </c>
      <c r="M124" s="12">
        <v>1777.443</v>
      </c>
      <c r="N124" s="13">
        <v>1726.6510000000001</v>
      </c>
      <c r="O124" s="11">
        <v>284.04599999999999</v>
      </c>
      <c r="P124" s="12">
        <v>0.374</v>
      </c>
      <c r="Q124" s="12">
        <v>1145.605</v>
      </c>
      <c r="R124" s="12">
        <v>423.98899999999998</v>
      </c>
      <c r="S124" s="12">
        <v>11.221</v>
      </c>
      <c r="T124" s="12">
        <v>48.387999999999998</v>
      </c>
      <c r="U124" s="12">
        <v>1512.318</v>
      </c>
      <c r="V124" s="13">
        <v>845.81200000000001</v>
      </c>
      <c r="W124" s="243">
        <f t="shared" si="199"/>
        <v>5.0865641948176152E-4</v>
      </c>
      <c r="X124" s="6">
        <f t="shared" si="200"/>
        <v>6.5986445543969943E-2</v>
      </c>
      <c r="Y124" s="6">
        <f t="shared" si="201"/>
        <v>4.3606323822102395E-4</v>
      </c>
      <c r="Z124" s="6">
        <f t="shared" si="202"/>
        <v>3.0871909277918438E-5</v>
      </c>
      <c r="AA124" s="6">
        <f t="shared" si="203"/>
        <v>6.5986445543969943E-2</v>
      </c>
      <c r="AB124" s="6">
        <f t="shared" si="204"/>
        <v>3.1240023264621896E-2</v>
      </c>
      <c r="AC124" s="6">
        <f t="shared" si="205"/>
        <v>3.1240023264621896E-2</v>
      </c>
      <c r="AD124" s="6">
        <f t="shared" si="206"/>
        <v>7.6048088372692836E-3</v>
      </c>
      <c r="AE124" s="6">
        <f t="shared" si="207"/>
        <v>7.4081990202969957E-3</v>
      </c>
      <c r="AF124" s="27">
        <f t="shared" si="208"/>
        <v>7.6048088372692836E-3</v>
      </c>
      <c r="AG124" s="26">
        <f t="shared" si="209"/>
        <v>7.4091981467957566E-3</v>
      </c>
      <c r="AH124" s="6">
        <f t="shared" si="210"/>
        <v>7.6521992633218086E-2</v>
      </c>
      <c r="AI124" s="6">
        <f t="shared" si="211"/>
        <v>1.3065351891611158E-3</v>
      </c>
      <c r="AJ124" s="6">
        <f t="shared" si="212"/>
        <v>8.6130445380102526E-5</v>
      </c>
      <c r="AK124" s="6">
        <f t="shared" si="213"/>
        <v>7.6521992633218086E-2</v>
      </c>
      <c r="AL124" s="6">
        <f t="shared" si="214"/>
        <v>4.9850174819208578E-3</v>
      </c>
      <c r="AM124" s="6">
        <f t="shared" si="215"/>
        <v>4.9850174819208578E-3</v>
      </c>
      <c r="AN124" s="6">
        <f t="shared" si="216"/>
        <v>9.540104699313396E-3</v>
      </c>
      <c r="AO124" s="6">
        <f t="shared" si="217"/>
        <v>5.7632383592928086E-3</v>
      </c>
      <c r="AP124" s="27">
        <f t="shared" si="218"/>
        <v>9.540104699313396E-3</v>
      </c>
      <c r="AQ124" s="243">
        <f t="shared" si="219"/>
        <v>0.10299999999999999</v>
      </c>
      <c r="AR124" s="6">
        <f t="shared" si="220"/>
        <v>9.7000000000000003E-2</v>
      </c>
      <c r="AS124" s="6">
        <f t="shared" si="221"/>
        <v>0.1</v>
      </c>
      <c r="AT124" s="137">
        <f t="shared" si="222"/>
        <v>0.69</v>
      </c>
      <c r="AU124" s="137">
        <f t="shared" si="223"/>
        <v>0.65</v>
      </c>
      <c r="AV124" s="137">
        <f t="shared" si="224"/>
        <v>0.67</v>
      </c>
      <c r="AW124" s="138">
        <f t="shared" si="225"/>
        <v>4</v>
      </c>
      <c r="AX124" s="138">
        <f t="shared" si="226"/>
        <v>5</v>
      </c>
      <c r="AY124" s="244">
        <f t="shared" si="227"/>
        <v>4</v>
      </c>
    </row>
    <row r="125" spans="1:51">
      <c r="A125" s="150">
        <v>10704</v>
      </c>
      <c r="B125" s="67" t="s">
        <v>331</v>
      </c>
      <c r="C125" s="241" t="str">
        <f>Rollover!A125</f>
        <v>Toyota</v>
      </c>
      <c r="D125" s="74" t="str">
        <f>Rollover!B125</f>
        <v>RAV4 SUV AWD</v>
      </c>
      <c r="E125" s="136" t="s">
        <v>207</v>
      </c>
      <c r="F125" s="242">
        <f>Rollover!C125</f>
        <v>2019</v>
      </c>
      <c r="G125" s="19">
        <v>151.55699999999999</v>
      </c>
      <c r="H125" s="20">
        <v>0.29299999999999998</v>
      </c>
      <c r="I125" s="20">
        <v>1363.037</v>
      </c>
      <c r="J125" s="20">
        <v>247.94399999999999</v>
      </c>
      <c r="K125" s="20">
        <v>26.527000000000001</v>
      </c>
      <c r="L125" s="20">
        <v>44.011000000000003</v>
      </c>
      <c r="M125" s="20">
        <v>1777.443</v>
      </c>
      <c r="N125" s="21">
        <v>1726.6510000000001</v>
      </c>
      <c r="O125" s="19">
        <v>284.04599999999999</v>
      </c>
      <c r="P125" s="20">
        <v>0.374</v>
      </c>
      <c r="Q125" s="20">
        <v>1145.605</v>
      </c>
      <c r="R125" s="20">
        <v>423.98899999999998</v>
      </c>
      <c r="S125" s="20">
        <v>11.221</v>
      </c>
      <c r="T125" s="20">
        <v>48.387999999999998</v>
      </c>
      <c r="U125" s="20">
        <v>1512.318</v>
      </c>
      <c r="V125" s="21">
        <v>845.81200000000001</v>
      </c>
      <c r="W125" s="243">
        <f t="shared" si="112"/>
        <v>5.0865641948176152E-4</v>
      </c>
      <c r="X125" s="6">
        <f t="shared" si="113"/>
        <v>6.5986445543969943E-2</v>
      </c>
      <c r="Y125" s="6">
        <f t="shared" si="114"/>
        <v>4.3606323822102395E-4</v>
      </c>
      <c r="Z125" s="6">
        <f t="shared" si="115"/>
        <v>3.0871909277918438E-5</v>
      </c>
      <c r="AA125" s="6">
        <f t="shared" si="116"/>
        <v>6.5986445543969943E-2</v>
      </c>
      <c r="AB125" s="6">
        <f t="shared" si="117"/>
        <v>3.1240023264621896E-2</v>
      </c>
      <c r="AC125" s="6">
        <f t="shared" si="118"/>
        <v>3.1240023264621896E-2</v>
      </c>
      <c r="AD125" s="6">
        <f t="shared" si="119"/>
        <v>7.6048088372692836E-3</v>
      </c>
      <c r="AE125" s="6">
        <f t="shared" si="120"/>
        <v>7.4081990202969957E-3</v>
      </c>
      <c r="AF125" s="27">
        <f t="shared" si="121"/>
        <v>7.6048088372692836E-3</v>
      </c>
      <c r="AG125" s="26">
        <f t="shared" si="122"/>
        <v>7.4091981467957566E-3</v>
      </c>
      <c r="AH125" s="6">
        <f t="shared" si="123"/>
        <v>7.6521992633218086E-2</v>
      </c>
      <c r="AI125" s="6">
        <f t="shared" si="124"/>
        <v>1.3065351891611158E-3</v>
      </c>
      <c r="AJ125" s="6">
        <f t="shared" si="125"/>
        <v>8.6130445380102526E-5</v>
      </c>
      <c r="AK125" s="6">
        <f t="shared" si="126"/>
        <v>7.6521992633218086E-2</v>
      </c>
      <c r="AL125" s="6">
        <f t="shared" si="127"/>
        <v>4.9850174819208578E-3</v>
      </c>
      <c r="AM125" s="6">
        <f t="shared" si="128"/>
        <v>4.9850174819208578E-3</v>
      </c>
      <c r="AN125" s="6">
        <f t="shared" si="129"/>
        <v>9.540104699313396E-3</v>
      </c>
      <c r="AO125" s="6">
        <f t="shared" si="130"/>
        <v>5.7632383592928086E-3</v>
      </c>
      <c r="AP125" s="27">
        <f t="shared" si="131"/>
        <v>9.540104699313396E-3</v>
      </c>
      <c r="AQ125" s="243">
        <f t="shared" si="132"/>
        <v>0.10299999999999999</v>
      </c>
      <c r="AR125" s="6">
        <f t="shared" si="133"/>
        <v>9.7000000000000003E-2</v>
      </c>
      <c r="AS125" s="6">
        <f t="shared" si="134"/>
        <v>0.1</v>
      </c>
      <c r="AT125" s="137">
        <f t="shared" si="135"/>
        <v>0.69</v>
      </c>
      <c r="AU125" s="137">
        <f t="shared" si="136"/>
        <v>0.65</v>
      </c>
      <c r="AV125" s="137">
        <f t="shared" si="137"/>
        <v>0.67</v>
      </c>
      <c r="AW125" s="138">
        <f t="shared" si="138"/>
        <v>4</v>
      </c>
      <c r="AX125" s="138">
        <f t="shared" si="139"/>
        <v>5</v>
      </c>
      <c r="AY125" s="244">
        <f t="shared" si="140"/>
        <v>4</v>
      </c>
    </row>
    <row r="126" spans="1:51">
      <c r="A126" s="150">
        <v>10704</v>
      </c>
      <c r="B126" s="67" t="s">
        <v>331</v>
      </c>
      <c r="C126" s="249" t="str">
        <f>Rollover!A126</f>
        <v>Toyota</v>
      </c>
      <c r="D126" s="248" t="str">
        <f>Rollover!B126</f>
        <v>RAV4 Hybrid SUV AWD</v>
      </c>
      <c r="E126" s="136" t="s">
        <v>207</v>
      </c>
      <c r="F126" s="242">
        <f>Rollover!C126</f>
        <v>2019</v>
      </c>
      <c r="G126" s="19">
        <v>151.55699999999999</v>
      </c>
      <c r="H126" s="20">
        <v>0.29299999999999998</v>
      </c>
      <c r="I126" s="20">
        <v>1363.037</v>
      </c>
      <c r="J126" s="20">
        <v>247.94399999999999</v>
      </c>
      <c r="K126" s="20">
        <v>26.527000000000001</v>
      </c>
      <c r="L126" s="20">
        <v>44.011000000000003</v>
      </c>
      <c r="M126" s="20">
        <v>1777.443</v>
      </c>
      <c r="N126" s="21">
        <v>1726.6510000000001</v>
      </c>
      <c r="O126" s="19">
        <v>284.04599999999999</v>
      </c>
      <c r="P126" s="20">
        <v>0.374</v>
      </c>
      <c r="Q126" s="20">
        <v>1145.605</v>
      </c>
      <c r="R126" s="20">
        <v>423.98899999999998</v>
      </c>
      <c r="S126" s="20">
        <v>11.221</v>
      </c>
      <c r="T126" s="20">
        <v>48.387999999999998</v>
      </c>
      <c r="U126" s="20">
        <v>1512.318</v>
      </c>
      <c r="V126" s="21">
        <v>845.81200000000001</v>
      </c>
      <c r="W126" s="243">
        <f t="shared" si="112"/>
        <v>5.0865641948176152E-4</v>
      </c>
      <c r="X126" s="6">
        <f t="shared" si="113"/>
        <v>6.5986445543969943E-2</v>
      </c>
      <c r="Y126" s="6">
        <f t="shared" si="114"/>
        <v>4.3606323822102395E-4</v>
      </c>
      <c r="Z126" s="6">
        <f t="shared" si="115"/>
        <v>3.0871909277918438E-5</v>
      </c>
      <c r="AA126" s="6">
        <f t="shared" si="116"/>
        <v>6.5986445543969943E-2</v>
      </c>
      <c r="AB126" s="6">
        <f t="shared" si="117"/>
        <v>3.1240023264621896E-2</v>
      </c>
      <c r="AC126" s="6">
        <f t="shared" si="118"/>
        <v>3.1240023264621896E-2</v>
      </c>
      <c r="AD126" s="6">
        <f t="shared" si="119"/>
        <v>7.6048088372692836E-3</v>
      </c>
      <c r="AE126" s="6">
        <f t="shared" si="120"/>
        <v>7.4081990202969957E-3</v>
      </c>
      <c r="AF126" s="27">
        <f t="shared" si="121"/>
        <v>7.6048088372692836E-3</v>
      </c>
      <c r="AG126" s="26">
        <f t="shared" si="122"/>
        <v>7.4091981467957566E-3</v>
      </c>
      <c r="AH126" s="6">
        <f t="shared" si="123"/>
        <v>7.6521992633218086E-2</v>
      </c>
      <c r="AI126" s="6">
        <f t="shared" si="124"/>
        <v>1.3065351891611158E-3</v>
      </c>
      <c r="AJ126" s="6">
        <f t="shared" si="125"/>
        <v>8.6130445380102526E-5</v>
      </c>
      <c r="AK126" s="6">
        <f t="shared" si="126"/>
        <v>7.6521992633218086E-2</v>
      </c>
      <c r="AL126" s="6">
        <f t="shared" si="127"/>
        <v>4.9850174819208578E-3</v>
      </c>
      <c r="AM126" s="6">
        <f t="shared" si="128"/>
        <v>4.9850174819208578E-3</v>
      </c>
      <c r="AN126" s="6">
        <f t="shared" si="129"/>
        <v>9.540104699313396E-3</v>
      </c>
      <c r="AO126" s="6">
        <f t="shared" si="130"/>
        <v>5.7632383592928086E-3</v>
      </c>
      <c r="AP126" s="27">
        <f t="shared" si="131"/>
        <v>9.540104699313396E-3</v>
      </c>
      <c r="AQ126" s="243">
        <f t="shared" si="132"/>
        <v>0.10299999999999999</v>
      </c>
      <c r="AR126" s="6">
        <f t="shared" si="133"/>
        <v>9.7000000000000003E-2</v>
      </c>
      <c r="AS126" s="6">
        <f t="shared" si="134"/>
        <v>0.1</v>
      </c>
      <c r="AT126" s="137">
        <f t="shared" si="135"/>
        <v>0.69</v>
      </c>
      <c r="AU126" s="137">
        <f t="shared" si="136"/>
        <v>0.65</v>
      </c>
      <c r="AV126" s="137">
        <f t="shared" si="137"/>
        <v>0.67</v>
      </c>
      <c r="AW126" s="138">
        <f t="shared" si="138"/>
        <v>4</v>
      </c>
      <c r="AX126" s="138">
        <f t="shared" si="139"/>
        <v>5</v>
      </c>
      <c r="AY126" s="244">
        <f t="shared" si="140"/>
        <v>4</v>
      </c>
    </row>
    <row r="127" spans="1:51" ht="13.15" customHeight="1">
      <c r="A127" s="151">
        <v>10673</v>
      </c>
      <c r="B127" s="67" t="s">
        <v>309</v>
      </c>
      <c r="C127" s="241" t="str">
        <f>Rollover!A127</f>
        <v xml:space="preserve">Volkswagen </v>
      </c>
      <c r="D127" s="74" t="str">
        <f>Rollover!B127</f>
        <v>Jetta 4DR FWD</v>
      </c>
      <c r="E127" s="136" t="s">
        <v>207</v>
      </c>
      <c r="F127" s="242">
        <f>Rollover!C127</f>
        <v>2019</v>
      </c>
      <c r="G127" s="11">
        <v>247.256</v>
      </c>
      <c r="H127" s="12">
        <v>0.317</v>
      </c>
      <c r="I127" s="12">
        <v>1573.0329999999999</v>
      </c>
      <c r="J127" s="12">
        <v>258.96199999999999</v>
      </c>
      <c r="K127" s="12">
        <v>30.013000000000002</v>
      </c>
      <c r="L127" s="12">
        <v>42.189</v>
      </c>
      <c r="M127" s="12">
        <v>203.59800000000001</v>
      </c>
      <c r="N127" s="13">
        <v>473.29399999999998</v>
      </c>
      <c r="O127" s="11">
        <v>315.22800000000001</v>
      </c>
      <c r="P127" s="12">
        <v>0.41599999999999998</v>
      </c>
      <c r="Q127" s="12">
        <v>676.79600000000005</v>
      </c>
      <c r="R127" s="12">
        <v>628.37400000000002</v>
      </c>
      <c r="S127" s="12">
        <v>18.55</v>
      </c>
      <c r="T127" s="12">
        <v>50.814</v>
      </c>
      <c r="U127" s="12">
        <v>1369.8420000000001</v>
      </c>
      <c r="V127" s="13">
        <v>280.63900000000001</v>
      </c>
      <c r="W127" s="243">
        <f t="shared" si="112"/>
        <v>4.3421172338595736E-3</v>
      </c>
      <c r="X127" s="6">
        <f t="shared" si="113"/>
        <v>6.895905071354097E-2</v>
      </c>
      <c r="Y127" s="6">
        <f t="shared" si="114"/>
        <v>7.1783937750873896E-4</v>
      </c>
      <c r="Z127" s="6">
        <f t="shared" si="115"/>
        <v>3.1690394332688976E-5</v>
      </c>
      <c r="AA127" s="6">
        <f t="shared" si="116"/>
        <v>6.895905071354097E-2</v>
      </c>
      <c r="AB127" s="6">
        <f t="shared" si="117"/>
        <v>4.6636036592218419E-2</v>
      </c>
      <c r="AC127" s="6">
        <f t="shared" si="118"/>
        <v>4.6636036592218419E-2</v>
      </c>
      <c r="AD127" s="6">
        <f t="shared" si="119"/>
        <v>3.3711971119409294E-3</v>
      </c>
      <c r="AE127" s="6">
        <f t="shared" si="120"/>
        <v>3.8763537440804816E-3</v>
      </c>
      <c r="AF127" s="27">
        <f t="shared" si="121"/>
        <v>3.8763537440804816E-3</v>
      </c>
      <c r="AG127" s="26">
        <f t="shared" si="122"/>
        <v>1.0837178322053245E-2</v>
      </c>
      <c r="AH127" s="6">
        <f t="shared" si="123"/>
        <v>8.2573838013932671E-2</v>
      </c>
      <c r="AI127" s="6">
        <f t="shared" si="124"/>
        <v>2.2336519725528646E-4</v>
      </c>
      <c r="AJ127" s="6">
        <f t="shared" si="125"/>
        <v>1.8610190848175178E-4</v>
      </c>
      <c r="AK127" s="6">
        <f t="shared" si="126"/>
        <v>8.2573838013932671E-2</v>
      </c>
      <c r="AL127" s="6">
        <f t="shared" si="127"/>
        <v>1.9327785706300726E-2</v>
      </c>
      <c r="AM127" s="6">
        <f t="shared" si="128"/>
        <v>1.9327785706300726E-2</v>
      </c>
      <c r="AN127" s="6">
        <f t="shared" si="129"/>
        <v>8.5671391103621479E-3</v>
      </c>
      <c r="AO127" s="6">
        <f t="shared" si="130"/>
        <v>3.7543408368311761E-3</v>
      </c>
      <c r="AP127" s="27">
        <f t="shared" si="131"/>
        <v>8.5671391103621479E-3</v>
      </c>
      <c r="AQ127" s="243">
        <f t="shared" si="132"/>
        <v>0.12</v>
      </c>
      <c r="AR127" s="6">
        <f t="shared" si="133"/>
        <v>0.11799999999999999</v>
      </c>
      <c r="AS127" s="6">
        <f t="shared" si="134"/>
        <v>0.11899999999999999</v>
      </c>
      <c r="AT127" s="137">
        <f t="shared" si="135"/>
        <v>0.8</v>
      </c>
      <c r="AU127" s="137">
        <f t="shared" si="136"/>
        <v>0.79</v>
      </c>
      <c r="AV127" s="137">
        <f t="shared" si="137"/>
        <v>0.79</v>
      </c>
      <c r="AW127" s="138">
        <f t="shared" si="138"/>
        <v>4</v>
      </c>
      <c r="AX127" s="138">
        <f t="shared" si="139"/>
        <v>4</v>
      </c>
      <c r="AY127" s="244">
        <f t="shared" si="140"/>
        <v>4</v>
      </c>
    </row>
    <row r="128" spans="1:51">
      <c r="A128" s="105"/>
      <c r="B128" s="105"/>
      <c r="C128" s="105"/>
      <c r="G128" s="253"/>
      <c r="H128" s="253"/>
      <c r="I128" s="253"/>
      <c r="J128" s="253"/>
      <c r="K128" s="253"/>
      <c r="L128" s="253"/>
      <c r="M128" s="253"/>
      <c r="N128" s="253"/>
      <c r="O128" s="253"/>
      <c r="P128" s="253"/>
      <c r="Q128" s="253"/>
      <c r="R128" s="253"/>
      <c r="S128" s="253"/>
      <c r="T128" s="253"/>
      <c r="U128" s="253"/>
      <c r="V128" s="253"/>
    </row>
    <row r="129" spans="1:26">
      <c r="A129" s="105"/>
      <c r="B129" s="105"/>
      <c r="C129" s="105"/>
      <c r="G129" s="253"/>
      <c r="H129" s="253"/>
      <c r="I129" s="253"/>
      <c r="J129" s="253"/>
      <c r="K129" s="253"/>
      <c r="L129" s="253"/>
      <c r="M129" s="253"/>
      <c r="N129" s="253"/>
      <c r="O129" s="253"/>
      <c r="P129" s="253"/>
      <c r="Q129" s="253"/>
      <c r="R129" s="253"/>
      <c r="S129" s="253"/>
      <c r="T129" s="253"/>
      <c r="U129" s="253"/>
      <c r="V129" s="253"/>
    </row>
    <row r="130" spans="1:26">
      <c r="A130" s="105"/>
      <c r="B130" s="105"/>
      <c r="C130" s="105"/>
      <c r="D130" s="105"/>
      <c r="E130" s="105"/>
      <c r="F130" s="105"/>
      <c r="G130" s="253"/>
      <c r="H130" s="253"/>
      <c r="I130" s="253"/>
      <c r="J130" s="253"/>
      <c r="K130" s="253"/>
      <c r="L130" s="253"/>
      <c r="M130" s="253"/>
      <c r="N130" s="253"/>
      <c r="O130" s="253"/>
      <c r="P130" s="253"/>
      <c r="Q130" s="253"/>
      <c r="R130" s="253"/>
      <c r="S130" s="253"/>
      <c r="T130" s="253"/>
      <c r="U130" s="253"/>
      <c r="V130" s="253"/>
    </row>
    <row r="131" spans="1:26">
      <c r="A131" s="105"/>
      <c r="B131" s="105"/>
      <c r="C131" s="105"/>
      <c r="D131" s="105"/>
      <c r="E131" s="105"/>
      <c r="F131" s="105"/>
      <c r="G131" s="253"/>
      <c r="H131" s="253"/>
      <c r="I131" s="253"/>
      <c r="J131" s="253"/>
      <c r="K131" s="253"/>
      <c r="L131" s="253"/>
      <c r="M131" s="253"/>
      <c r="N131" s="253"/>
      <c r="O131" s="253"/>
      <c r="P131" s="253"/>
      <c r="Q131" s="253"/>
      <c r="R131" s="253"/>
      <c r="S131" s="253"/>
      <c r="T131" s="253"/>
      <c r="U131" s="253"/>
      <c r="V131" s="253"/>
    </row>
    <row r="132" spans="1:26">
      <c r="A132" s="105"/>
      <c r="B132" s="105"/>
      <c r="C132" s="105"/>
      <c r="D132" s="105"/>
      <c r="E132" s="105"/>
      <c r="F132" s="105"/>
      <c r="G132" s="253"/>
      <c r="H132" s="253"/>
      <c r="I132" s="253"/>
      <c r="J132" s="253"/>
      <c r="K132" s="253"/>
      <c r="L132" s="253"/>
      <c r="M132" s="253"/>
      <c r="N132" s="253"/>
      <c r="O132" s="253"/>
      <c r="P132" s="253"/>
      <c r="Q132" s="253"/>
      <c r="R132" s="253"/>
      <c r="S132" s="253"/>
      <c r="T132" s="253"/>
      <c r="U132" s="253"/>
      <c r="V132" s="253"/>
    </row>
    <row r="133" spans="1:26">
      <c r="A133" s="105"/>
      <c r="B133" s="105"/>
      <c r="C133" s="105"/>
      <c r="D133" s="105"/>
      <c r="E133" s="105"/>
      <c r="F133" s="105"/>
      <c r="G133" s="253"/>
      <c r="H133" s="253"/>
      <c r="I133" s="253"/>
      <c r="J133" s="253"/>
      <c r="K133" s="253"/>
      <c r="L133" s="253"/>
      <c r="M133" s="253"/>
      <c r="N133" s="253"/>
      <c r="O133" s="253"/>
      <c r="P133" s="253"/>
      <c r="Q133" s="253"/>
      <c r="R133" s="253"/>
      <c r="S133" s="253"/>
      <c r="T133" s="253"/>
      <c r="U133" s="253"/>
      <c r="V133" s="253"/>
    </row>
    <row r="134" spans="1:26">
      <c r="A134" s="105"/>
      <c r="B134" s="105"/>
      <c r="C134" s="105"/>
      <c r="D134" s="105"/>
      <c r="E134" s="105"/>
      <c r="F134" s="105"/>
      <c r="G134" s="253"/>
      <c r="H134" s="253"/>
      <c r="I134" s="253"/>
      <c r="J134" s="253"/>
      <c r="K134" s="253"/>
      <c r="L134" s="253"/>
      <c r="M134" s="253"/>
      <c r="N134" s="253"/>
      <c r="O134" s="253"/>
      <c r="P134" s="253"/>
      <c r="Q134" s="253"/>
      <c r="R134" s="253"/>
      <c r="S134" s="253"/>
      <c r="T134" s="253"/>
      <c r="U134" s="253"/>
      <c r="V134" s="253"/>
    </row>
    <row r="135" spans="1:26">
      <c r="A135" s="105"/>
      <c r="B135" s="105"/>
      <c r="C135" s="105"/>
      <c r="D135" s="105"/>
      <c r="E135" s="105"/>
      <c r="F135" s="105"/>
      <c r="G135" s="253"/>
      <c r="H135" s="253"/>
      <c r="I135" s="253"/>
      <c r="J135" s="253"/>
      <c r="K135" s="253"/>
      <c r="L135" s="253"/>
      <c r="M135" s="253"/>
      <c r="N135" s="253"/>
      <c r="O135" s="253"/>
      <c r="P135" s="253"/>
      <c r="Q135" s="253"/>
      <c r="R135" s="253"/>
      <c r="S135" s="253"/>
      <c r="T135" s="253"/>
      <c r="U135" s="253"/>
      <c r="V135" s="253"/>
    </row>
    <row r="136" spans="1:26">
      <c r="A136" s="254"/>
      <c r="B136" s="254"/>
      <c r="C136" s="105"/>
      <c r="D136" s="105"/>
      <c r="E136" s="105"/>
      <c r="F136" s="105"/>
      <c r="G136" s="253"/>
      <c r="H136" s="253"/>
      <c r="I136" s="253"/>
      <c r="J136" s="253"/>
      <c r="K136" s="253"/>
      <c r="L136" s="143"/>
      <c r="M136" s="199"/>
      <c r="N136" s="199"/>
      <c r="O136" s="199"/>
      <c r="P136" s="199"/>
      <c r="Q136" s="199"/>
      <c r="R136" s="199"/>
      <c r="S136" s="199"/>
      <c r="T136" s="199"/>
      <c r="U136" s="199"/>
      <c r="V136" s="199"/>
      <c r="W136" s="72"/>
      <c r="X136" s="72"/>
      <c r="Y136" s="72"/>
      <c r="Z136" s="72"/>
    </row>
    <row r="137" spans="1:26">
      <c r="L137" s="143"/>
      <c r="M137" s="199"/>
      <c r="N137" s="199"/>
      <c r="O137" s="199"/>
      <c r="P137" s="199"/>
      <c r="Q137" s="199"/>
      <c r="R137" s="199"/>
      <c r="S137" s="199"/>
      <c r="T137" s="199"/>
      <c r="U137" s="199"/>
      <c r="V137" s="199"/>
      <c r="W137" s="72"/>
      <c r="X137" s="72"/>
      <c r="Y137" s="72"/>
      <c r="Z137" s="72"/>
    </row>
    <row r="138" spans="1:26">
      <c r="L138" s="143"/>
      <c r="M138" s="199"/>
      <c r="N138" s="199"/>
      <c r="O138" s="199"/>
      <c r="P138" s="199"/>
      <c r="Q138" s="199"/>
      <c r="R138" s="199"/>
      <c r="S138" s="199"/>
      <c r="T138" s="199"/>
      <c r="U138" s="199"/>
      <c r="V138" s="199"/>
      <c r="W138" s="72"/>
      <c r="X138" s="72"/>
      <c r="Y138" s="72"/>
      <c r="Z138" s="72"/>
    </row>
    <row r="139" spans="1:26">
      <c r="C139" s="111"/>
      <c r="D139" s="111"/>
      <c r="E139" s="111"/>
      <c r="F139" s="111"/>
      <c r="G139" s="256"/>
      <c r="H139" s="256"/>
      <c r="K139" s="256"/>
      <c r="L139" s="199"/>
      <c r="M139" s="199"/>
      <c r="N139" s="199"/>
      <c r="O139" s="199"/>
      <c r="P139" s="199"/>
      <c r="Q139" s="199"/>
      <c r="R139" s="199"/>
      <c r="S139" s="199"/>
      <c r="T139" s="199"/>
      <c r="U139" s="199"/>
      <c r="V139" s="199"/>
      <c r="W139" s="72"/>
      <c r="X139" s="72"/>
      <c r="Y139" s="72"/>
      <c r="Z139" s="72"/>
    </row>
    <row r="140" spans="1:26">
      <c r="C140" s="111"/>
      <c r="D140" s="111"/>
      <c r="E140" s="111"/>
      <c r="F140" s="111"/>
      <c r="G140" s="256"/>
      <c r="H140" s="256"/>
      <c r="K140" s="257"/>
      <c r="L140" s="199"/>
      <c r="M140" s="199"/>
      <c r="N140" s="199"/>
      <c r="O140" s="199"/>
      <c r="P140" s="199"/>
      <c r="Q140" s="199"/>
      <c r="R140" s="199"/>
      <c r="S140" s="199"/>
      <c r="T140" s="199"/>
      <c r="U140" s="199"/>
      <c r="V140" s="199"/>
      <c r="W140" s="72"/>
      <c r="X140" s="72"/>
      <c r="Y140" s="72"/>
      <c r="Z140" s="72"/>
    </row>
    <row r="141" spans="1:26">
      <c r="C141" s="111"/>
      <c r="D141" s="111"/>
      <c r="E141" s="111"/>
      <c r="F141" s="111"/>
      <c r="G141" s="256"/>
      <c r="H141" s="256"/>
      <c r="K141" s="256"/>
      <c r="L141" s="143"/>
      <c r="M141" s="199"/>
      <c r="N141" s="199"/>
      <c r="O141" s="199"/>
      <c r="P141" s="199"/>
      <c r="Q141" s="199"/>
      <c r="R141" s="199"/>
      <c r="S141" s="199"/>
      <c r="T141" s="199"/>
      <c r="U141" s="199"/>
      <c r="V141" s="199"/>
      <c r="W141" s="72"/>
      <c r="X141" s="72"/>
      <c r="Y141" s="72"/>
      <c r="Z141" s="72"/>
    </row>
    <row r="142" spans="1:26">
      <c r="C142" s="111"/>
      <c r="D142" s="111"/>
      <c r="E142" s="111"/>
      <c r="F142" s="111"/>
      <c r="G142" s="256"/>
      <c r="H142" s="256"/>
      <c r="K142" s="256"/>
      <c r="L142" s="143"/>
      <c r="M142" s="199"/>
      <c r="N142" s="199"/>
      <c r="O142" s="199"/>
      <c r="P142" s="199"/>
      <c r="Q142" s="199"/>
      <c r="R142" s="199"/>
      <c r="S142" s="199"/>
      <c r="T142" s="199"/>
      <c r="U142" s="199"/>
      <c r="V142" s="199"/>
      <c r="W142" s="72"/>
      <c r="X142" s="72"/>
      <c r="Y142" s="72"/>
      <c r="Z142" s="72"/>
    </row>
    <row r="143" spans="1:26">
      <c r="C143" s="111"/>
      <c r="D143" s="111"/>
      <c r="E143" s="111"/>
      <c r="F143" s="111"/>
      <c r="G143" s="256"/>
      <c r="H143" s="256"/>
      <c r="K143" s="257"/>
      <c r="L143" s="143"/>
      <c r="M143" s="199"/>
      <c r="N143" s="199"/>
      <c r="O143" s="199"/>
      <c r="P143" s="199"/>
      <c r="Q143" s="199"/>
      <c r="R143" s="199"/>
      <c r="S143" s="199"/>
      <c r="T143" s="199"/>
      <c r="U143" s="199"/>
      <c r="V143" s="199"/>
      <c r="W143" s="72"/>
      <c r="X143" s="72"/>
      <c r="Y143" s="72"/>
      <c r="Z143" s="72"/>
    </row>
    <row r="144" spans="1:26">
      <c r="C144" s="111"/>
      <c r="D144" s="111"/>
      <c r="E144" s="111"/>
      <c r="F144" s="111"/>
      <c r="G144" s="256"/>
      <c r="H144" s="256"/>
      <c r="K144" s="256"/>
      <c r="L144" s="143"/>
      <c r="M144" s="199"/>
      <c r="N144" s="199"/>
      <c r="O144" s="199"/>
      <c r="P144" s="199"/>
      <c r="Q144" s="199"/>
      <c r="R144" s="199"/>
      <c r="S144" s="199"/>
      <c r="T144" s="199"/>
      <c r="U144" s="199"/>
      <c r="V144" s="199"/>
      <c r="W144" s="72"/>
      <c r="X144" s="72"/>
      <c r="Y144" s="72"/>
      <c r="Z144" s="72"/>
    </row>
    <row r="145" spans="1:31">
      <c r="C145" s="111"/>
      <c r="D145" s="111"/>
      <c r="E145" s="111"/>
      <c r="F145" s="111"/>
      <c r="G145" s="256"/>
      <c r="H145" s="256"/>
      <c r="K145" s="256"/>
    </row>
    <row r="146" spans="1:31">
      <c r="C146" s="111"/>
      <c r="D146" s="111"/>
      <c r="E146" s="111"/>
      <c r="F146" s="111"/>
      <c r="G146" s="256"/>
      <c r="H146" s="256"/>
      <c r="K146" s="256"/>
    </row>
    <row r="147" spans="1:31">
      <c r="C147" s="111"/>
      <c r="D147" s="111"/>
      <c r="E147" s="111"/>
      <c r="F147" s="111"/>
      <c r="G147" s="256"/>
      <c r="H147" s="256"/>
      <c r="K147" s="257"/>
      <c r="L147" s="253"/>
      <c r="M147" s="253"/>
      <c r="N147" s="253"/>
      <c r="O147" s="253"/>
      <c r="P147" s="253"/>
      <c r="Q147" s="253"/>
      <c r="R147" s="253"/>
      <c r="S147" s="253"/>
      <c r="T147" s="253"/>
      <c r="U147" s="253"/>
      <c r="V147" s="253"/>
    </row>
    <row r="148" spans="1:31">
      <c r="C148" s="111"/>
      <c r="D148" s="111"/>
      <c r="E148" s="111"/>
      <c r="F148" s="111"/>
      <c r="G148" s="256"/>
      <c r="H148" s="256"/>
      <c r="K148" s="256"/>
    </row>
    <row r="149" spans="1:31">
      <c r="G149" s="256"/>
      <c r="H149" s="256"/>
      <c r="K149" s="256"/>
    </row>
    <row r="150" spans="1:31">
      <c r="G150" s="256"/>
      <c r="H150" s="256"/>
      <c r="K150" s="256"/>
    </row>
    <row r="151" spans="1:31">
      <c r="C151" s="111"/>
      <c r="D151" s="111"/>
      <c r="E151" s="111"/>
      <c r="F151" s="111"/>
      <c r="G151" s="256"/>
      <c r="H151" s="256"/>
      <c r="K151" s="256"/>
    </row>
    <row r="152" spans="1:31">
      <c r="A152" s="105"/>
      <c r="B152" s="105"/>
      <c r="C152" s="111"/>
      <c r="D152" s="111"/>
      <c r="E152" s="111"/>
      <c r="F152" s="111"/>
      <c r="G152" s="256"/>
      <c r="H152" s="256"/>
      <c r="K152" s="256"/>
    </row>
    <row r="153" spans="1:31">
      <c r="A153" s="105"/>
      <c r="B153" s="105"/>
      <c r="C153" s="111"/>
      <c r="D153" s="111"/>
      <c r="E153" s="111"/>
      <c r="F153" s="111"/>
      <c r="G153" s="256"/>
      <c r="H153" s="256"/>
      <c r="K153" s="256"/>
    </row>
    <row r="154" spans="1:31">
      <c r="A154" s="105"/>
      <c r="B154" s="105"/>
      <c r="C154" s="111"/>
      <c r="D154" s="111"/>
      <c r="E154" s="111"/>
      <c r="F154" s="111"/>
      <c r="G154" s="256"/>
      <c r="H154" s="256"/>
      <c r="K154" s="256"/>
      <c r="N154" s="256"/>
      <c r="O154" s="256"/>
      <c r="P154" s="256"/>
      <c r="Q154" s="256"/>
      <c r="R154" s="256"/>
      <c r="S154" s="256"/>
      <c r="T154" s="256"/>
      <c r="U154" s="256"/>
      <c r="V154" s="256"/>
      <c r="W154" s="258"/>
      <c r="X154" s="259"/>
      <c r="Y154" s="258"/>
      <c r="Z154" s="258"/>
      <c r="AA154" s="111"/>
      <c r="AB154" s="111"/>
      <c r="AC154" s="111"/>
      <c r="AD154" s="111"/>
      <c r="AE154" s="111"/>
    </row>
    <row r="155" spans="1:31">
      <c r="C155" s="111"/>
      <c r="D155" s="111"/>
      <c r="E155" s="111"/>
      <c r="F155" s="111"/>
      <c r="H155" s="199"/>
      <c r="I155" s="199"/>
      <c r="J155" s="199"/>
      <c r="K155" s="199"/>
      <c r="L155" s="199"/>
      <c r="M155" s="199"/>
      <c r="N155" s="256"/>
      <c r="O155" s="256"/>
      <c r="P155" s="256"/>
      <c r="Q155" s="256"/>
      <c r="R155" s="256"/>
      <c r="S155" s="256"/>
      <c r="T155" s="256"/>
      <c r="U155" s="256"/>
      <c r="V155" s="256"/>
      <c r="W155" s="258"/>
      <c r="X155" s="259"/>
      <c r="Y155" s="258"/>
      <c r="Z155" s="258"/>
      <c r="AA155" s="75"/>
      <c r="AB155" s="75"/>
      <c r="AC155" s="75"/>
      <c r="AD155" s="75"/>
      <c r="AE155" s="75"/>
    </row>
    <row r="156" spans="1:31">
      <c r="C156" s="111"/>
      <c r="D156" s="111"/>
      <c r="E156" s="111"/>
      <c r="F156" s="111"/>
      <c r="H156" s="199"/>
      <c r="I156" s="199"/>
      <c r="J156" s="199"/>
      <c r="K156" s="199"/>
      <c r="L156" s="199"/>
      <c r="M156" s="199"/>
      <c r="N156" s="256"/>
      <c r="O156" s="256"/>
      <c r="P156" s="256"/>
      <c r="Q156" s="256"/>
      <c r="R156" s="256"/>
      <c r="S156" s="256"/>
      <c r="T156" s="256"/>
      <c r="U156" s="256"/>
      <c r="V156" s="256"/>
      <c r="W156" s="258"/>
      <c r="X156" s="259"/>
      <c r="Y156" s="258"/>
      <c r="Z156" s="258"/>
      <c r="AA156" s="211"/>
      <c r="AB156" s="258"/>
      <c r="AC156" s="258"/>
      <c r="AD156" s="211"/>
      <c r="AE156" s="211"/>
    </row>
    <row r="157" spans="1:31">
      <c r="A157" s="260"/>
      <c r="B157" s="260"/>
      <c r="C157" s="114"/>
      <c r="D157" s="114"/>
      <c r="E157" s="114"/>
      <c r="F157" s="114"/>
      <c r="G157" s="261"/>
      <c r="H157" s="199"/>
      <c r="I157" s="199"/>
      <c r="J157" s="199"/>
      <c r="K157" s="199"/>
      <c r="L157" s="199"/>
      <c r="M157" s="199"/>
      <c r="N157" s="256"/>
      <c r="O157" s="256"/>
      <c r="P157" s="256"/>
      <c r="Q157" s="256"/>
      <c r="R157" s="256"/>
      <c r="S157" s="256"/>
      <c r="T157" s="256"/>
      <c r="U157" s="256"/>
      <c r="V157" s="256"/>
      <c r="W157" s="258"/>
      <c r="X157" s="259"/>
      <c r="Y157" s="258"/>
      <c r="Z157" s="258"/>
      <c r="AA157" s="211"/>
      <c r="AB157" s="258"/>
      <c r="AC157" s="258"/>
      <c r="AD157" s="211"/>
      <c r="AE157" s="211"/>
    </row>
    <row r="158" spans="1:31">
      <c r="A158" s="105"/>
      <c r="B158" s="105"/>
      <c r="C158" s="105"/>
      <c r="D158" s="105"/>
      <c r="E158" s="105"/>
      <c r="F158" s="105"/>
      <c r="G158" s="253"/>
      <c r="H158" s="199"/>
      <c r="I158" s="199"/>
      <c r="J158" s="199"/>
      <c r="K158" s="199"/>
      <c r="L158" s="199"/>
      <c r="M158" s="199"/>
      <c r="N158" s="256"/>
      <c r="O158" s="256"/>
      <c r="P158" s="256"/>
      <c r="Q158" s="256"/>
      <c r="R158" s="256"/>
      <c r="S158" s="256"/>
      <c r="T158" s="256"/>
      <c r="U158" s="256"/>
      <c r="V158" s="256"/>
      <c r="W158" s="258"/>
      <c r="X158" s="259"/>
      <c r="Y158" s="258"/>
      <c r="Z158" s="258"/>
      <c r="AA158" s="211"/>
      <c r="AB158" s="258"/>
      <c r="AC158" s="258"/>
      <c r="AD158" s="211"/>
      <c r="AE158" s="211"/>
    </row>
    <row r="159" spans="1:31">
      <c r="C159" s="111"/>
      <c r="D159" s="111"/>
      <c r="E159" s="111"/>
      <c r="F159" s="111"/>
      <c r="H159" s="199"/>
      <c r="I159" s="199"/>
      <c r="J159" s="199"/>
      <c r="K159" s="199"/>
      <c r="L159" s="199"/>
      <c r="M159" s="199"/>
      <c r="N159" s="256"/>
      <c r="O159" s="256"/>
      <c r="P159" s="256"/>
      <c r="Q159" s="256"/>
      <c r="R159" s="256"/>
      <c r="S159" s="256"/>
      <c r="T159" s="256"/>
      <c r="U159" s="256"/>
      <c r="V159" s="256"/>
      <c r="W159" s="258"/>
      <c r="X159" s="259"/>
      <c r="Y159" s="258"/>
      <c r="Z159" s="258"/>
      <c r="AA159" s="211"/>
      <c r="AB159" s="258"/>
      <c r="AC159" s="258"/>
      <c r="AD159" s="211"/>
      <c r="AE159" s="211"/>
    </row>
    <row r="160" spans="1:31">
      <c r="A160" s="105"/>
      <c r="B160" s="105"/>
      <c r="C160" s="111"/>
      <c r="D160" s="111"/>
      <c r="E160" s="111"/>
      <c r="F160" s="111"/>
      <c r="H160" s="199"/>
      <c r="I160" s="199"/>
      <c r="J160" s="199"/>
      <c r="K160" s="199"/>
      <c r="L160" s="199"/>
      <c r="M160" s="199"/>
      <c r="N160" s="256"/>
      <c r="O160" s="256"/>
      <c r="P160" s="256"/>
      <c r="Q160" s="256"/>
      <c r="R160" s="256"/>
      <c r="S160" s="256"/>
      <c r="T160" s="256"/>
      <c r="U160" s="256"/>
      <c r="V160" s="256"/>
      <c r="W160" s="258"/>
      <c r="X160" s="259"/>
      <c r="Y160" s="258"/>
      <c r="Z160" s="258"/>
      <c r="AA160" s="211"/>
      <c r="AB160" s="258"/>
      <c r="AC160" s="258"/>
      <c r="AD160" s="211"/>
      <c r="AE160" s="211"/>
    </row>
    <row r="161" spans="1:31">
      <c r="C161" s="111"/>
      <c r="D161" s="111"/>
      <c r="E161" s="111"/>
      <c r="F161" s="111"/>
      <c r="H161" s="199"/>
      <c r="I161" s="199"/>
      <c r="J161" s="199"/>
      <c r="K161" s="199"/>
      <c r="L161" s="199"/>
      <c r="M161" s="199"/>
      <c r="N161" s="256"/>
      <c r="O161" s="256"/>
      <c r="P161" s="256"/>
      <c r="Q161" s="256"/>
      <c r="R161" s="256"/>
      <c r="S161" s="256"/>
      <c r="T161" s="256"/>
      <c r="U161" s="256"/>
      <c r="V161" s="256"/>
      <c r="W161" s="258"/>
      <c r="X161" s="259"/>
      <c r="Y161" s="258"/>
      <c r="Z161" s="258"/>
      <c r="AA161" s="211"/>
      <c r="AB161" s="258"/>
      <c r="AC161" s="258"/>
      <c r="AD161" s="211"/>
      <c r="AE161" s="211"/>
    </row>
    <row r="162" spans="1:31">
      <c r="C162" s="111"/>
      <c r="D162" s="111"/>
      <c r="E162" s="111"/>
      <c r="F162" s="111"/>
      <c r="H162" s="199"/>
      <c r="I162" s="199"/>
      <c r="J162" s="199"/>
      <c r="K162" s="199"/>
      <c r="L162" s="199"/>
      <c r="M162" s="199"/>
      <c r="N162" s="256"/>
      <c r="O162" s="256"/>
      <c r="P162" s="256"/>
      <c r="Q162" s="256"/>
      <c r="R162" s="256"/>
      <c r="S162" s="256"/>
      <c r="T162" s="256"/>
      <c r="U162" s="256"/>
      <c r="V162" s="256"/>
      <c r="W162" s="258"/>
      <c r="X162" s="259"/>
      <c r="Y162" s="258"/>
      <c r="Z162" s="258"/>
      <c r="AA162" s="211"/>
      <c r="AB162" s="258"/>
      <c r="AC162" s="258"/>
      <c r="AD162" s="211"/>
      <c r="AE162" s="211"/>
    </row>
    <row r="163" spans="1:31">
      <c r="A163" s="105"/>
      <c r="B163" s="105"/>
      <c r="C163" s="105"/>
      <c r="D163" s="105"/>
      <c r="E163" s="105"/>
      <c r="F163" s="105"/>
      <c r="G163" s="253"/>
      <c r="H163" s="199"/>
      <c r="I163" s="199"/>
      <c r="J163" s="199"/>
      <c r="K163" s="199"/>
      <c r="L163" s="199"/>
      <c r="M163" s="199"/>
      <c r="N163" s="256"/>
      <c r="O163" s="256"/>
      <c r="P163" s="256"/>
      <c r="Q163" s="256"/>
      <c r="R163" s="256"/>
      <c r="S163" s="256"/>
      <c r="T163" s="256"/>
      <c r="U163" s="256"/>
      <c r="V163" s="256"/>
      <c r="W163" s="258"/>
      <c r="X163" s="259"/>
      <c r="Y163" s="258"/>
      <c r="Z163" s="258"/>
      <c r="AA163" s="211"/>
      <c r="AB163" s="258"/>
      <c r="AC163" s="258"/>
      <c r="AD163" s="211"/>
      <c r="AE163" s="211"/>
    </row>
    <row r="164" spans="1:31">
      <c r="H164" s="199"/>
      <c r="I164" s="199"/>
      <c r="J164" s="199"/>
      <c r="K164" s="199"/>
      <c r="L164" s="199"/>
      <c r="M164" s="199"/>
      <c r="N164" s="256"/>
      <c r="O164" s="256"/>
      <c r="P164" s="256"/>
      <c r="Q164" s="256"/>
      <c r="R164" s="256"/>
      <c r="S164" s="256"/>
      <c r="T164" s="256"/>
      <c r="U164" s="256"/>
      <c r="V164" s="256"/>
      <c r="W164" s="258"/>
      <c r="X164" s="259"/>
      <c r="Y164" s="258"/>
      <c r="Z164" s="258"/>
      <c r="AA164" s="211"/>
      <c r="AB164" s="258"/>
      <c r="AC164" s="258"/>
      <c r="AD164" s="211"/>
      <c r="AE164" s="211"/>
    </row>
    <row r="165" spans="1:31">
      <c r="H165" s="199"/>
      <c r="I165" s="199"/>
      <c r="J165" s="199"/>
      <c r="K165" s="199"/>
      <c r="L165" s="199"/>
      <c r="M165" s="199"/>
      <c r="N165" s="256"/>
      <c r="O165" s="256"/>
      <c r="P165" s="256"/>
      <c r="Q165" s="256"/>
      <c r="R165" s="256"/>
      <c r="S165" s="256"/>
      <c r="T165" s="256"/>
      <c r="U165" s="256"/>
      <c r="V165" s="256"/>
      <c r="W165" s="258"/>
      <c r="X165" s="259"/>
      <c r="Y165" s="258"/>
      <c r="Z165" s="258"/>
      <c r="AA165" s="211"/>
      <c r="AB165" s="258"/>
      <c r="AC165" s="258"/>
      <c r="AD165" s="211"/>
      <c r="AE165" s="211"/>
    </row>
  </sheetData>
  <mergeCells count="4">
    <mergeCell ref="O1:V1"/>
    <mergeCell ref="W1:AF1"/>
    <mergeCell ref="AG1:AP1"/>
    <mergeCell ref="G1:N1"/>
  </mergeCells>
  <phoneticPr fontId="2" type="noConversion"/>
  <pageMargins left="0.25" right="0.2" top="0.25" bottom="0.25" header="0.3" footer="0.3"/>
  <pageSetup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284"/>
  <sheetViews>
    <sheetView workbookViewId="0">
      <pane xSplit="6" ySplit="2" topLeftCell="G3" activePane="bottomRight" state="frozen"/>
      <selection sqref="A1:XFD1048576"/>
      <selection pane="topRight" sqref="A1:XFD1048576"/>
      <selection pane="bottomLeft" sqref="A1:XFD1048576"/>
      <selection pane="bottomRight" activeCell="A2" sqref="A2"/>
    </sheetView>
  </sheetViews>
  <sheetFormatPr defaultRowHeight="12.75"/>
  <cols>
    <col min="1" max="1" width="7.28515625" style="218" customWidth="1"/>
    <col min="2" max="2" width="9" style="218" bestFit="1" customWidth="1"/>
    <col min="3" max="3" width="13.5703125" style="72" bestFit="1" customWidth="1"/>
    <col min="4" max="4" width="36.140625" style="72" customWidth="1"/>
    <col min="5" max="5" width="6.5703125" style="72" bestFit="1" customWidth="1"/>
    <col min="6" max="6" width="5.7109375" style="72" customWidth="1"/>
    <col min="7" max="16" width="8.7109375" style="199" customWidth="1"/>
    <col min="17" max="20" width="9.140625" style="72" customWidth="1"/>
    <col min="21" max="21" width="10.7109375" style="72" customWidth="1"/>
    <col min="22" max="22" width="8.140625" style="72" customWidth="1"/>
    <col min="23" max="23" width="8" style="211" customWidth="1"/>
    <col min="24" max="24" width="10.140625" style="211" customWidth="1"/>
    <col min="25" max="25" width="9.140625" style="211" customWidth="1"/>
    <col min="26" max="26" width="8" style="211" customWidth="1"/>
    <col min="27" max="27" width="9.5703125" style="211" customWidth="1"/>
    <col min="28" max="28" width="6.140625" style="211" customWidth="1"/>
    <col min="29" max="29" width="5.7109375" style="2" customWidth="1"/>
    <col min="30" max="30" width="9" style="2" customWidth="1"/>
    <col min="31" max="31" width="8.28515625" style="1" bestFit="1" customWidth="1"/>
    <col min="32" max="16384" width="9.140625" style="72"/>
  </cols>
  <sheetData>
    <row r="1" spans="1:51" s="58" customFormat="1" ht="13.5" thickBot="1">
      <c r="A1" s="119"/>
      <c r="B1" s="120"/>
      <c r="C1" s="121"/>
      <c r="D1" s="121"/>
      <c r="E1" s="122"/>
      <c r="F1" s="122"/>
      <c r="G1" s="123" t="s">
        <v>41</v>
      </c>
      <c r="H1" s="124"/>
      <c r="I1" s="124"/>
      <c r="J1" s="124"/>
      <c r="K1" s="125"/>
      <c r="L1" s="126" t="s">
        <v>42</v>
      </c>
      <c r="M1" s="127"/>
      <c r="N1" s="127"/>
      <c r="O1" s="127"/>
      <c r="P1" s="128"/>
      <c r="Q1" s="53" t="s">
        <v>43</v>
      </c>
      <c r="R1" s="129"/>
      <c r="S1" s="129"/>
      <c r="T1" s="130"/>
      <c r="U1" s="53" t="s">
        <v>42</v>
      </c>
      <c r="V1" s="54"/>
      <c r="W1" s="37" t="s">
        <v>13</v>
      </c>
      <c r="X1" s="38" t="s">
        <v>69</v>
      </c>
      <c r="Y1" s="39" t="s">
        <v>49</v>
      </c>
      <c r="Z1" s="37" t="s">
        <v>13</v>
      </c>
      <c r="AA1" s="38" t="s">
        <v>16</v>
      </c>
      <c r="AB1" s="39" t="s">
        <v>54</v>
      </c>
      <c r="AC1" s="41" t="s">
        <v>13</v>
      </c>
      <c r="AD1" s="42" t="s">
        <v>16</v>
      </c>
      <c r="AE1" s="43" t="s">
        <v>44</v>
      </c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</row>
    <row r="2" spans="1:51" ht="34.5" thickBot="1">
      <c r="A2" s="131" t="s">
        <v>27</v>
      </c>
      <c r="B2" s="132" t="s">
        <v>84</v>
      </c>
      <c r="C2" s="52" t="s">
        <v>19</v>
      </c>
      <c r="D2" s="59" t="s">
        <v>20</v>
      </c>
      <c r="E2" s="59" t="s">
        <v>76</v>
      </c>
      <c r="F2" s="60" t="s">
        <v>21</v>
      </c>
      <c r="G2" s="133" t="s">
        <v>59</v>
      </c>
      <c r="H2" s="134" t="s">
        <v>33</v>
      </c>
      <c r="I2" s="134" t="s">
        <v>10</v>
      </c>
      <c r="J2" s="134" t="s">
        <v>11</v>
      </c>
      <c r="K2" s="135" t="s">
        <v>12</v>
      </c>
      <c r="L2" s="133" t="s">
        <v>59</v>
      </c>
      <c r="M2" s="134" t="s">
        <v>33</v>
      </c>
      <c r="N2" s="134" t="s">
        <v>10</v>
      </c>
      <c r="O2" s="134" t="s">
        <v>39</v>
      </c>
      <c r="P2" s="135" t="s">
        <v>40</v>
      </c>
      <c r="Q2" s="31" t="s">
        <v>1</v>
      </c>
      <c r="R2" s="32" t="s">
        <v>3</v>
      </c>
      <c r="S2" s="32" t="s">
        <v>14</v>
      </c>
      <c r="T2" s="33" t="s">
        <v>15</v>
      </c>
      <c r="U2" s="31" t="s">
        <v>1</v>
      </c>
      <c r="V2" s="33" t="s">
        <v>15</v>
      </c>
      <c r="W2" s="34" t="s">
        <v>17</v>
      </c>
      <c r="X2" s="35" t="s">
        <v>17</v>
      </c>
      <c r="Y2" s="36" t="s">
        <v>17</v>
      </c>
      <c r="Z2" s="213" t="s">
        <v>66</v>
      </c>
      <c r="AA2" s="186" t="s">
        <v>66</v>
      </c>
      <c r="AB2" s="40" t="s">
        <v>66</v>
      </c>
      <c r="AC2" s="214" t="s">
        <v>45</v>
      </c>
      <c r="AD2" s="187" t="s">
        <v>45</v>
      </c>
      <c r="AE2" s="33" t="s">
        <v>45</v>
      </c>
      <c r="AF2" s="215"/>
      <c r="AG2" s="215"/>
      <c r="AH2" s="216"/>
      <c r="AI2" s="216"/>
      <c r="AJ2" s="216"/>
      <c r="AK2" s="216"/>
      <c r="AL2" s="15"/>
      <c r="AM2" s="15"/>
      <c r="AN2" s="15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</row>
    <row r="3" spans="1:51" s="58" customFormat="1">
      <c r="A3" s="66">
        <v>10364</v>
      </c>
      <c r="B3" s="136" t="s">
        <v>89</v>
      </c>
      <c r="C3" s="30" t="str">
        <f>Rollover!A3</f>
        <v>Acura</v>
      </c>
      <c r="D3" s="49" t="str">
        <f>Rollover!B3</f>
        <v>RDX SUV FWD</v>
      </c>
      <c r="E3" s="10" t="s">
        <v>88</v>
      </c>
      <c r="F3" s="73">
        <f>Rollover!C3</f>
        <v>2019</v>
      </c>
      <c r="G3" s="11">
        <v>62.71</v>
      </c>
      <c r="H3" s="12">
        <v>15.513999999999999</v>
      </c>
      <c r="I3" s="12">
        <v>18.719000000000001</v>
      </c>
      <c r="J3" s="12">
        <v>577.10299999999995</v>
      </c>
      <c r="K3" s="13">
        <v>964.57600000000002</v>
      </c>
      <c r="L3" s="11">
        <v>123.639</v>
      </c>
      <c r="M3" s="12">
        <v>11.208</v>
      </c>
      <c r="N3" s="12">
        <v>51.731999999999999</v>
      </c>
      <c r="O3" s="12">
        <v>37.43</v>
      </c>
      <c r="P3" s="13">
        <v>2055.4560000000001</v>
      </c>
      <c r="Q3" s="26">
        <f t="shared" ref="Q3:Q28" si="0">NORMDIST(LN(G3),7.45231,0.73998,1)</f>
        <v>3.7634996560355928E-6</v>
      </c>
      <c r="R3" s="6">
        <f t="shared" ref="R3:R28" si="1">1/(1+EXP(5.3895-0.0919*H3))</f>
        <v>1.8637551799870099E-2</v>
      </c>
      <c r="S3" s="6">
        <f t="shared" ref="S3:S28" si="2">1/(1+EXP(6.04044-0.002133*J3))</f>
        <v>8.0861839770530151E-3</v>
      </c>
      <c r="T3" s="27">
        <f t="shared" ref="T3:T28" si="3">1/(1+EXP(7.5969-0.0011*K3))</f>
        <v>1.4483709731910293E-3</v>
      </c>
      <c r="U3" s="26">
        <f t="shared" ref="U3:U28" si="4">NORMDIST(LN(L3),7.45231,0.73998,1)</f>
        <v>1.8484125073790704E-4</v>
      </c>
      <c r="V3" s="27">
        <f t="shared" ref="V3:V28" si="5">1/(1+EXP(6.3055-0.00094*P3))</f>
        <v>1.2451661723001418E-2</v>
      </c>
      <c r="W3" s="26">
        <f t="shared" ref="W3:W28" si="6">ROUND(1-(1-Q3)*(1-R3)*(1-S3)*(1-T3),3)</f>
        <v>2.8000000000000001E-2</v>
      </c>
      <c r="X3" s="6">
        <f t="shared" ref="X3:X28" si="7">IF(L3="N/A",L3,ROUND(1-(1-U3)*(1-V3),3))</f>
        <v>1.2999999999999999E-2</v>
      </c>
      <c r="Y3" s="27">
        <f t="shared" ref="Y3:Y28" si="8">ROUND(AVERAGE(W3:X3),3)</f>
        <v>2.1000000000000001E-2</v>
      </c>
      <c r="Z3" s="28">
        <f t="shared" ref="Z3:Z28" si="9">ROUND(W3/0.15,2)</f>
        <v>0.19</v>
      </c>
      <c r="AA3" s="137">
        <f t="shared" ref="AA3:AA28" si="10">IF(L3="N/A", L3, ROUND(X3/0.15,2))</f>
        <v>0.09</v>
      </c>
      <c r="AB3" s="29">
        <f t="shared" ref="AB3:AB28" si="11">ROUND(Y3/0.15,2)</f>
        <v>0.14000000000000001</v>
      </c>
      <c r="AC3" s="24">
        <f t="shared" ref="AC3:AC28" si="12">IF(Z3&lt;0.67,5,IF(Z3&lt;1,4,IF(Z3&lt;1.33,3,IF(Z3&lt;2.67,2,1))))</f>
        <v>5</v>
      </c>
      <c r="AD3" s="138">
        <f t="shared" ref="AD3:AD28" si="13">IF(L3="N/A",L3,IF(AA3&lt;0.67,5,IF(AA3&lt;1,4,IF(AA3&lt;1.33,3,IF(AA3&lt;2.67,2,1)))))</f>
        <v>5</v>
      </c>
      <c r="AE3" s="25">
        <f t="shared" ref="AE3:AE28" si="14">IF(AB3&lt;0.67,5,IF(AB3&lt;1,4,IF(AB3&lt;1.33,3,IF(AB3&lt;2.67,2,1))))</f>
        <v>5</v>
      </c>
      <c r="AF3" s="22"/>
      <c r="AG3" s="22"/>
      <c r="AH3" s="3"/>
      <c r="AI3" s="3"/>
      <c r="AJ3" s="3"/>
      <c r="AK3" s="3"/>
      <c r="AL3" s="23"/>
      <c r="AM3" s="23"/>
      <c r="AN3" s="23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</row>
    <row r="4" spans="1:51" ht="13.15" customHeight="1">
      <c r="A4" s="66">
        <v>10364</v>
      </c>
      <c r="B4" s="136" t="s">
        <v>89</v>
      </c>
      <c r="C4" s="30" t="str">
        <f>Rollover!A4</f>
        <v>Acura</v>
      </c>
      <c r="D4" s="49" t="str">
        <f>Rollover!B4</f>
        <v>RDX SUV AWD</v>
      </c>
      <c r="E4" s="10" t="s">
        <v>88</v>
      </c>
      <c r="F4" s="73">
        <f>Rollover!C4</f>
        <v>2019</v>
      </c>
      <c r="G4" s="11">
        <v>62.71</v>
      </c>
      <c r="H4" s="12">
        <v>15.513999999999999</v>
      </c>
      <c r="I4" s="12">
        <v>18.719000000000001</v>
      </c>
      <c r="J4" s="12">
        <v>577.10299999999995</v>
      </c>
      <c r="K4" s="13">
        <v>964.57600000000002</v>
      </c>
      <c r="L4" s="11">
        <v>123.639</v>
      </c>
      <c r="M4" s="12">
        <v>11.208</v>
      </c>
      <c r="N4" s="12">
        <v>51.731999999999999</v>
      </c>
      <c r="O4" s="12">
        <v>37.43</v>
      </c>
      <c r="P4" s="13">
        <v>2055.4560000000001</v>
      </c>
      <c r="Q4" s="26">
        <f t="shared" si="0"/>
        <v>3.7634996560355928E-6</v>
      </c>
      <c r="R4" s="6">
        <f t="shared" si="1"/>
        <v>1.8637551799870099E-2</v>
      </c>
      <c r="S4" s="6">
        <f t="shared" si="2"/>
        <v>8.0861839770530151E-3</v>
      </c>
      <c r="T4" s="27">
        <f t="shared" si="3"/>
        <v>1.4483709731910293E-3</v>
      </c>
      <c r="U4" s="26">
        <f t="shared" si="4"/>
        <v>1.8484125073790704E-4</v>
      </c>
      <c r="V4" s="27">
        <f t="shared" si="5"/>
        <v>1.2451661723001418E-2</v>
      </c>
      <c r="W4" s="26">
        <f t="shared" si="6"/>
        <v>2.8000000000000001E-2</v>
      </c>
      <c r="X4" s="6">
        <f t="shared" si="7"/>
        <v>1.2999999999999999E-2</v>
      </c>
      <c r="Y4" s="27">
        <f t="shared" si="8"/>
        <v>2.1000000000000001E-2</v>
      </c>
      <c r="Z4" s="28">
        <f t="shared" si="9"/>
        <v>0.19</v>
      </c>
      <c r="AA4" s="137">
        <f t="shared" si="10"/>
        <v>0.09</v>
      </c>
      <c r="AB4" s="29">
        <f t="shared" si="11"/>
        <v>0.14000000000000001</v>
      </c>
      <c r="AC4" s="24">
        <f t="shared" si="12"/>
        <v>5</v>
      </c>
      <c r="AD4" s="138">
        <f t="shared" si="13"/>
        <v>5</v>
      </c>
      <c r="AE4" s="25">
        <f t="shared" si="14"/>
        <v>5</v>
      </c>
      <c r="AF4" s="14"/>
      <c r="AG4" s="14"/>
      <c r="AH4" s="16"/>
      <c r="AI4" s="16"/>
      <c r="AJ4" s="16"/>
      <c r="AK4" s="16"/>
      <c r="AL4" s="15"/>
      <c r="AM4" s="15"/>
      <c r="AN4" s="15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</row>
    <row r="5" spans="1:51" ht="13.15" customHeight="1">
      <c r="A5" s="66">
        <v>10827</v>
      </c>
      <c r="B5" s="136" t="s">
        <v>395</v>
      </c>
      <c r="C5" s="30" t="str">
        <f>Rollover!A5</f>
        <v>Audi</v>
      </c>
      <c r="D5" s="49" t="str">
        <f>Rollover!B5</f>
        <v>e-Tron SUV AWD</v>
      </c>
      <c r="E5" s="10" t="s">
        <v>88</v>
      </c>
      <c r="F5" s="73">
        <f>Rollover!C5</f>
        <v>2019</v>
      </c>
      <c r="G5" s="11">
        <v>43.944000000000003</v>
      </c>
      <c r="H5" s="12">
        <v>18.07</v>
      </c>
      <c r="I5" s="12">
        <v>19.465</v>
      </c>
      <c r="J5" s="12">
        <v>520.99599999999998</v>
      </c>
      <c r="K5" s="13">
        <v>1048.56</v>
      </c>
      <c r="L5" s="11">
        <v>123.235</v>
      </c>
      <c r="M5" s="12">
        <v>7.5</v>
      </c>
      <c r="N5" s="12">
        <v>43.838999999999999</v>
      </c>
      <c r="O5" s="12">
        <v>2.8460000000000001</v>
      </c>
      <c r="P5" s="13">
        <v>2574.42</v>
      </c>
      <c r="Q5" s="26">
        <f t="shared" si="0"/>
        <v>3.5469637946931651E-7</v>
      </c>
      <c r="R5" s="6">
        <f t="shared" si="1"/>
        <v>2.3456606610497342E-2</v>
      </c>
      <c r="S5" s="6">
        <f t="shared" si="2"/>
        <v>7.1806734106828196E-3</v>
      </c>
      <c r="T5" s="27">
        <f t="shared" si="3"/>
        <v>1.5883276790916625E-3</v>
      </c>
      <c r="U5" s="26">
        <f t="shared" si="4"/>
        <v>1.8175176034743989E-4</v>
      </c>
      <c r="V5" s="27">
        <f t="shared" si="5"/>
        <v>2.0123363093611818E-2</v>
      </c>
      <c r="W5" s="26">
        <f t="shared" si="6"/>
        <v>3.2000000000000001E-2</v>
      </c>
      <c r="X5" s="6">
        <f t="shared" si="7"/>
        <v>0.02</v>
      </c>
      <c r="Y5" s="27">
        <f t="shared" si="8"/>
        <v>2.5999999999999999E-2</v>
      </c>
      <c r="Z5" s="28">
        <f t="shared" si="9"/>
        <v>0.21</v>
      </c>
      <c r="AA5" s="137">
        <f t="shared" si="10"/>
        <v>0.13</v>
      </c>
      <c r="AB5" s="29">
        <f t="shared" si="11"/>
        <v>0.17</v>
      </c>
      <c r="AC5" s="24">
        <f t="shared" si="12"/>
        <v>5</v>
      </c>
      <c r="AD5" s="138">
        <f t="shared" si="13"/>
        <v>5</v>
      </c>
      <c r="AE5" s="25">
        <f t="shared" si="14"/>
        <v>5</v>
      </c>
      <c r="AF5" s="14"/>
      <c r="AG5" s="14"/>
      <c r="AH5" s="16"/>
      <c r="AI5" s="16"/>
      <c r="AJ5" s="16"/>
      <c r="AK5" s="16"/>
      <c r="AL5" s="15"/>
      <c r="AM5" s="15"/>
      <c r="AN5" s="15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</row>
    <row r="6" spans="1:51" ht="13.15" customHeight="1">
      <c r="A6" s="66">
        <v>10663</v>
      </c>
      <c r="B6" s="136" t="s">
        <v>291</v>
      </c>
      <c r="C6" s="30" t="str">
        <f>Rollover!A6</f>
        <v>Audi</v>
      </c>
      <c r="D6" s="49" t="str">
        <f>Rollover!B6</f>
        <v>Q8 SUV AWD</v>
      </c>
      <c r="E6" s="10" t="s">
        <v>88</v>
      </c>
      <c r="F6" s="73">
        <f>Rollover!C6</f>
        <v>2019</v>
      </c>
      <c r="G6" s="11">
        <v>60.338999999999999</v>
      </c>
      <c r="H6" s="12">
        <v>18.859000000000002</v>
      </c>
      <c r="I6" s="12">
        <v>19.853000000000002</v>
      </c>
      <c r="J6" s="12">
        <v>569.38300000000004</v>
      </c>
      <c r="K6" s="13">
        <v>1156.01</v>
      </c>
      <c r="L6" s="11">
        <v>140.904</v>
      </c>
      <c r="M6" s="12">
        <v>1.946</v>
      </c>
      <c r="N6" s="12">
        <v>43.371000000000002</v>
      </c>
      <c r="O6" s="12">
        <v>0.158</v>
      </c>
      <c r="P6" s="13">
        <v>3040.5929999999998</v>
      </c>
      <c r="Q6" s="26">
        <f t="shared" si="0"/>
        <v>2.9450005104858582E-6</v>
      </c>
      <c r="R6" s="6">
        <f t="shared" si="1"/>
        <v>2.517619344506564E-2</v>
      </c>
      <c r="S6" s="6">
        <f t="shared" si="2"/>
        <v>7.9551716180512808E-3</v>
      </c>
      <c r="T6" s="27">
        <f t="shared" si="3"/>
        <v>1.7872487587980567E-3</v>
      </c>
      <c r="U6" s="26">
        <f t="shared" si="4"/>
        <v>3.5694594460446984E-4</v>
      </c>
      <c r="V6" s="27">
        <f t="shared" si="5"/>
        <v>3.084820819640742E-2</v>
      </c>
      <c r="W6" s="26">
        <f t="shared" si="6"/>
        <v>3.5000000000000003E-2</v>
      </c>
      <c r="X6" s="6">
        <f t="shared" si="7"/>
        <v>3.1E-2</v>
      </c>
      <c r="Y6" s="27">
        <f t="shared" si="8"/>
        <v>3.3000000000000002E-2</v>
      </c>
      <c r="Z6" s="28">
        <f t="shared" si="9"/>
        <v>0.23</v>
      </c>
      <c r="AA6" s="137">
        <f t="shared" si="10"/>
        <v>0.21</v>
      </c>
      <c r="AB6" s="29">
        <f t="shared" si="11"/>
        <v>0.22</v>
      </c>
      <c r="AC6" s="24">
        <f t="shared" si="12"/>
        <v>5</v>
      </c>
      <c r="AD6" s="138">
        <f t="shared" si="13"/>
        <v>5</v>
      </c>
      <c r="AE6" s="25">
        <f t="shared" si="14"/>
        <v>5</v>
      </c>
      <c r="AF6" s="14"/>
      <c r="AG6" s="14"/>
      <c r="AH6" s="16"/>
      <c r="AI6" s="16"/>
      <c r="AJ6" s="16"/>
      <c r="AK6" s="16"/>
      <c r="AL6" s="15"/>
      <c r="AM6" s="15"/>
      <c r="AN6" s="15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</row>
    <row r="7" spans="1:51">
      <c r="A7" s="66">
        <v>10683</v>
      </c>
      <c r="B7" s="136" t="s">
        <v>312</v>
      </c>
      <c r="C7" s="30" t="str">
        <f>Rollover!A7</f>
        <v>BMW</v>
      </c>
      <c r="D7" s="49" t="str">
        <f>Rollover!B7</f>
        <v>X3 SUV RWD</v>
      </c>
      <c r="E7" s="10" t="s">
        <v>205</v>
      </c>
      <c r="F7" s="73">
        <f>Rollover!C7</f>
        <v>2019</v>
      </c>
      <c r="G7" s="11">
        <v>63.462000000000003</v>
      </c>
      <c r="H7" s="12">
        <v>12.204000000000001</v>
      </c>
      <c r="I7" s="12">
        <v>15.583</v>
      </c>
      <c r="J7" s="12">
        <v>680.54300000000001</v>
      </c>
      <c r="K7" s="13">
        <v>1224.912</v>
      </c>
      <c r="L7" s="11">
        <v>132.744</v>
      </c>
      <c r="M7" s="12">
        <v>9.7029999999999994</v>
      </c>
      <c r="N7" s="12">
        <v>45.097999999999999</v>
      </c>
      <c r="O7" s="12">
        <v>5.7539999999999996</v>
      </c>
      <c r="P7" s="13">
        <v>3533.8110000000001</v>
      </c>
      <c r="Q7" s="26">
        <f t="shared" si="0"/>
        <v>4.0579157706803072E-6</v>
      </c>
      <c r="R7" s="6">
        <f t="shared" si="1"/>
        <v>1.3816861255529281E-2</v>
      </c>
      <c r="S7" s="6">
        <f t="shared" si="2"/>
        <v>1.0062344467069849E-2</v>
      </c>
      <c r="T7" s="27">
        <f t="shared" si="3"/>
        <v>1.9277025707441155E-3</v>
      </c>
      <c r="U7" s="26">
        <f t="shared" si="4"/>
        <v>2.6530652406550116E-4</v>
      </c>
      <c r="V7" s="27">
        <f t="shared" si="5"/>
        <v>4.8166899134985501E-2</v>
      </c>
      <c r="W7" s="26">
        <f t="shared" si="6"/>
        <v>2.5999999999999999E-2</v>
      </c>
      <c r="X7" s="6">
        <f t="shared" si="7"/>
        <v>4.8000000000000001E-2</v>
      </c>
      <c r="Y7" s="27">
        <f t="shared" si="8"/>
        <v>3.6999999999999998E-2</v>
      </c>
      <c r="Z7" s="28">
        <f t="shared" si="9"/>
        <v>0.17</v>
      </c>
      <c r="AA7" s="137">
        <f t="shared" si="10"/>
        <v>0.32</v>
      </c>
      <c r="AB7" s="29">
        <f t="shared" si="11"/>
        <v>0.25</v>
      </c>
      <c r="AC7" s="24">
        <f t="shared" si="12"/>
        <v>5</v>
      </c>
      <c r="AD7" s="138">
        <f t="shared" si="13"/>
        <v>5</v>
      </c>
      <c r="AE7" s="25">
        <f t="shared" si="14"/>
        <v>5</v>
      </c>
      <c r="AF7" s="14"/>
      <c r="AG7" s="14"/>
      <c r="AH7" s="16"/>
      <c r="AI7" s="16"/>
      <c r="AJ7" s="16"/>
      <c r="AK7" s="16"/>
      <c r="AL7" s="15"/>
      <c r="AM7" s="15"/>
      <c r="AN7" s="15"/>
      <c r="AO7" s="17"/>
      <c r="AP7" s="17"/>
      <c r="AQ7" s="17"/>
      <c r="AR7" s="17"/>
      <c r="AS7" s="17"/>
      <c r="AT7" s="17"/>
      <c r="AU7" s="17"/>
      <c r="AV7" s="17"/>
      <c r="AW7" s="17"/>
      <c r="AX7" s="17"/>
      <c r="AY7" s="17"/>
    </row>
    <row r="8" spans="1:51">
      <c r="A8" s="66">
        <v>10683</v>
      </c>
      <c r="B8" s="136" t="s">
        <v>312</v>
      </c>
      <c r="C8" s="30" t="str">
        <f>Rollover!A8</f>
        <v>BMW</v>
      </c>
      <c r="D8" s="49" t="str">
        <f>Rollover!B8</f>
        <v>X3 SUV AWD</v>
      </c>
      <c r="E8" s="10" t="s">
        <v>205</v>
      </c>
      <c r="F8" s="73">
        <f>Rollover!C8</f>
        <v>2019</v>
      </c>
      <c r="G8" s="11">
        <v>63.462000000000003</v>
      </c>
      <c r="H8" s="12">
        <v>12.204000000000001</v>
      </c>
      <c r="I8" s="12">
        <v>15.583</v>
      </c>
      <c r="J8" s="12">
        <v>680.54300000000001</v>
      </c>
      <c r="K8" s="13">
        <v>1224.912</v>
      </c>
      <c r="L8" s="11">
        <v>132.744</v>
      </c>
      <c r="M8" s="12">
        <v>9.7029999999999994</v>
      </c>
      <c r="N8" s="12">
        <v>45.097999999999999</v>
      </c>
      <c r="O8" s="12">
        <v>5.7539999999999996</v>
      </c>
      <c r="P8" s="13">
        <v>3533.8110000000001</v>
      </c>
      <c r="Q8" s="26">
        <f t="shared" si="0"/>
        <v>4.0579157706803072E-6</v>
      </c>
      <c r="R8" s="6">
        <f t="shared" si="1"/>
        <v>1.3816861255529281E-2</v>
      </c>
      <c r="S8" s="6">
        <f t="shared" si="2"/>
        <v>1.0062344467069849E-2</v>
      </c>
      <c r="T8" s="27">
        <f t="shared" si="3"/>
        <v>1.9277025707441155E-3</v>
      </c>
      <c r="U8" s="26">
        <f t="shared" si="4"/>
        <v>2.6530652406550116E-4</v>
      </c>
      <c r="V8" s="27">
        <f t="shared" si="5"/>
        <v>4.8166899134985501E-2</v>
      </c>
      <c r="W8" s="26">
        <f t="shared" si="6"/>
        <v>2.5999999999999999E-2</v>
      </c>
      <c r="X8" s="6">
        <f t="shared" si="7"/>
        <v>4.8000000000000001E-2</v>
      </c>
      <c r="Y8" s="27">
        <f t="shared" si="8"/>
        <v>3.6999999999999998E-2</v>
      </c>
      <c r="Z8" s="28">
        <f t="shared" si="9"/>
        <v>0.17</v>
      </c>
      <c r="AA8" s="137">
        <f t="shared" si="10"/>
        <v>0.32</v>
      </c>
      <c r="AB8" s="29">
        <f t="shared" si="11"/>
        <v>0.25</v>
      </c>
      <c r="AC8" s="24">
        <f t="shared" si="12"/>
        <v>5</v>
      </c>
      <c r="AD8" s="138">
        <f t="shared" si="13"/>
        <v>5</v>
      </c>
      <c r="AE8" s="25">
        <f t="shared" si="14"/>
        <v>5</v>
      </c>
      <c r="AF8" s="14"/>
      <c r="AG8" s="14"/>
      <c r="AH8" s="16"/>
      <c r="AI8" s="16"/>
      <c r="AJ8" s="16"/>
      <c r="AK8" s="16"/>
      <c r="AL8" s="15"/>
      <c r="AM8" s="15"/>
      <c r="AN8" s="15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</row>
    <row r="9" spans="1:51">
      <c r="A9" s="18">
        <v>10645</v>
      </c>
      <c r="B9" s="139" t="s">
        <v>276</v>
      </c>
      <c r="C9" s="30" t="str">
        <f>Rollover!A9</f>
        <v>BMW</v>
      </c>
      <c r="D9" s="49" t="str">
        <f>Rollover!B9</f>
        <v>X5 SUV AWD</v>
      </c>
      <c r="E9" s="10" t="s">
        <v>202</v>
      </c>
      <c r="F9" s="73">
        <f>Rollover!C9</f>
        <v>2019</v>
      </c>
      <c r="G9" s="19">
        <v>72.253</v>
      </c>
      <c r="H9" s="20">
        <v>15.724</v>
      </c>
      <c r="I9" s="20">
        <v>14.343999999999999</v>
      </c>
      <c r="J9" s="20">
        <v>579.78499999999997</v>
      </c>
      <c r="K9" s="21">
        <v>1240.9829999999999</v>
      </c>
      <c r="L9" s="19">
        <v>47.680999999999997</v>
      </c>
      <c r="M9" s="20">
        <v>11.313000000000001</v>
      </c>
      <c r="N9" s="20">
        <v>30.123999999999999</v>
      </c>
      <c r="O9" s="20">
        <v>6.5640000000000001</v>
      </c>
      <c r="P9" s="21">
        <v>2597.0819999999999</v>
      </c>
      <c r="Q9" s="26">
        <f t="shared" si="0"/>
        <v>9.0638249505081457E-6</v>
      </c>
      <c r="R9" s="6">
        <f t="shared" si="1"/>
        <v>1.8993832971232121E-2</v>
      </c>
      <c r="S9" s="6">
        <f t="shared" si="2"/>
        <v>8.1321979642513583E-3</v>
      </c>
      <c r="T9" s="27">
        <f t="shared" si="3"/>
        <v>1.9620162343016488E-3</v>
      </c>
      <c r="U9" s="26">
        <f t="shared" si="4"/>
        <v>6.2206055144524455E-7</v>
      </c>
      <c r="V9" s="27">
        <f t="shared" si="5"/>
        <v>2.0547732308402022E-2</v>
      </c>
      <c r="W9" s="26">
        <f t="shared" si="6"/>
        <v>2.9000000000000001E-2</v>
      </c>
      <c r="X9" s="6">
        <f t="shared" si="7"/>
        <v>2.1000000000000001E-2</v>
      </c>
      <c r="Y9" s="27">
        <f t="shared" si="8"/>
        <v>2.5000000000000001E-2</v>
      </c>
      <c r="Z9" s="28">
        <f t="shared" si="9"/>
        <v>0.19</v>
      </c>
      <c r="AA9" s="137">
        <f t="shared" si="10"/>
        <v>0.14000000000000001</v>
      </c>
      <c r="AB9" s="29">
        <f t="shared" si="11"/>
        <v>0.17</v>
      </c>
      <c r="AC9" s="24">
        <f t="shared" si="12"/>
        <v>5</v>
      </c>
      <c r="AD9" s="138">
        <f t="shared" si="13"/>
        <v>5</v>
      </c>
      <c r="AE9" s="25">
        <f t="shared" si="14"/>
        <v>5</v>
      </c>
      <c r="AF9" s="14"/>
      <c r="AG9" s="14"/>
      <c r="AH9" s="16"/>
      <c r="AI9" s="16"/>
      <c r="AJ9" s="16"/>
      <c r="AK9" s="16"/>
      <c r="AL9" s="15"/>
      <c r="AM9" s="15"/>
      <c r="AN9" s="15"/>
      <c r="AO9" s="17"/>
      <c r="AP9" s="17"/>
      <c r="AQ9" s="17"/>
      <c r="AR9" s="17"/>
      <c r="AS9" s="17"/>
      <c r="AT9" s="17"/>
      <c r="AU9" s="17"/>
      <c r="AV9" s="17"/>
      <c r="AW9" s="17"/>
      <c r="AX9" s="17"/>
      <c r="AY9" s="17"/>
    </row>
    <row r="10" spans="1:51">
      <c r="A10" s="66">
        <v>10686</v>
      </c>
      <c r="B10" s="136" t="s">
        <v>320</v>
      </c>
      <c r="C10" s="30" t="str">
        <f>Rollover!A10</f>
        <v>Cadillac</v>
      </c>
      <c r="D10" s="49" t="str">
        <f>Rollover!B10</f>
        <v>XT4 SUV FWD</v>
      </c>
      <c r="E10" s="10" t="s">
        <v>202</v>
      </c>
      <c r="F10" s="73">
        <f>Rollover!C10</f>
        <v>2019</v>
      </c>
      <c r="G10" s="11">
        <v>113.92100000000001</v>
      </c>
      <c r="H10" s="12">
        <v>19.119</v>
      </c>
      <c r="I10" s="12">
        <v>26.073</v>
      </c>
      <c r="J10" s="12">
        <v>824.59199999999998</v>
      </c>
      <c r="K10" s="13">
        <v>1458.7349999999999</v>
      </c>
      <c r="L10" s="11">
        <v>168.76900000000001</v>
      </c>
      <c r="M10" s="12">
        <v>35.384999999999998</v>
      </c>
      <c r="N10" s="12">
        <v>51.317</v>
      </c>
      <c r="O10" s="217">
        <v>47.801000000000002</v>
      </c>
      <c r="P10" s="13">
        <v>2661.8609999999999</v>
      </c>
      <c r="Q10" s="26">
        <f t="shared" si="0"/>
        <v>1.2058581442372803E-4</v>
      </c>
      <c r="R10" s="6">
        <f t="shared" si="1"/>
        <v>2.576930936388503E-2</v>
      </c>
      <c r="S10" s="6">
        <f t="shared" si="2"/>
        <v>1.3632326423534883E-2</v>
      </c>
      <c r="T10" s="27">
        <f t="shared" si="3"/>
        <v>2.4917093481640878E-3</v>
      </c>
      <c r="U10" s="26">
        <f t="shared" si="4"/>
        <v>8.437970899371315E-4</v>
      </c>
      <c r="V10" s="27">
        <f t="shared" si="5"/>
        <v>2.1809673266820231E-2</v>
      </c>
      <c r="W10" s="26">
        <f t="shared" si="6"/>
        <v>4.2000000000000003E-2</v>
      </c>
      <c r="X10" s="6">
        <f t="shared" si="7"/>
        <v>2.3E-2</v>
      </c>
      <c r="Y10" s="27">
        <f t="shared" si="8"/>
        <v>3.3000000000000002E-2</v>
      </c>
      <c r="Z10" s="28">
        <f t="shared" si="9"/>
        <v>0.28000000000000003</v>
      </c>
      <c r="AA10" s="137">
        <f t="shared" si="10"/>
        <v>0.15</v>
      </c>
      <c r="AB10" s="29">
        <f t="shared" si="11"/>
        <v>0.22</v>
      </c>
      <c r="AC10" s="24">
        <f t="shared" si="12"/>
        <v>5</v>
      </c>
      <c r="AD10" s="138">
        <f t="shared" si="13"/>
        <v>5</v>
      </c>
      <c r="AE10" s="25">
        <f t="shared" si="14"/>
        <v>5</v>
      </c>
      <c r="AF10" s="14"/>
      <c r="AG10" s="14"/>
      <c r="AH10" s="16"/>
      <c r="AI10" s="16"/>
      <c r="AJ10" s="16"/>
      <c r="AK10" s="16"/>
      <c r="AL10" s="15"/>
      <c r="AM10" s="15"/>
      <c r="AN10" s="15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</row>
    <row r="11" spans="1:51" ht="13.5" customHeight="1">
      <c r="A11" s="66">
        <v>10686</v>
      </c>
      <c r="B11" s="136" t="s">
        <v>320</v>
      </c>
      <c r="C11" s="30" t="str">
        <f>Rollover!A11</f>
        <v>Cadillac</v>
      </c>
      <c r="D11" s="49" t="str">
        <f>Rollover!B11</f>
        <v>XT4 SUV AWD</v>
      </c>
      <c r="E11" s="10" t="s">
        <v>202</v>
      </c>
      <c r="F11" s="73">
        <f>Rollover!C11</f>
        <v>2019</v>
      </c>
      <c r="G11" s="11">
        <v>113.92100000000001</v>
      </c>
      <c r="H11" s="12">
        <v>19.119</v>
      </c>
      <c r="I11" s="12">
        <v>26.073</v>
      </c>
      <c r="J11" s="12">
        <v>824.59199999999998</v>
      </c>
      <c r="K11" s="13">
        <v>1458.7349999999999</v>
      </c>
      <c r="L11" s="11">
        <v>168.76900000000001</v>
      </c>
      <c r="M11" s="12">
        <v>35.384999999999998</v>
      </c>
      <c r="N11" s="12">
        <v>51.317</v>
      </c>
      <c r="O11" s="217">
        <v>47.801000000000002</v>
      </c>
      <c r="P11" s="13">
        <v>2661.8609999999999</v>
      </c>
      <c r="Q11" s="26">
        <f t="shared" si="0"/>
        <v>1.2058581442372803E-4</v>
      </c>
      <c r="R11" s="6">
        <f t="shared" si="1"/>
        <v>2.576930936388503E-2</v>
      </c>
      <c r="S11" s="6">
        <f t="shared" si="2"/>
        <v>1.3632326423534883E-2</v>
      </c>
      <c r="T11" s="27">
        <f t="shared" si="3"/>
        <v>2.4917093481640878E-3</v>
      </c>
      <c r="U11" s="26">
        <f t="shared" si="4"/>
        <v>8.437970899371315E-4</v>
      </c>
      <c r="V11" s="27">
        <f t="shared" si="5"/>
        <v>2.1809673266820231E-2</v>
      </c>
      <c r="W11" s="26">
        <f t="shared" si="6"/>
        <v>4.2000000000000003E-2</v>
      </c>
      <c r="X11" s="6">
        <f t="shared" si="7"/>
        <v>2.3E-2</v>
      </c>
      <c r="Y11" s="27">
        <f t="shared" si="8"/>
        <v>3.3000000000000002E-2</v>
      </c>
      <c r="Z11" s="28">
        <f t="shared" si="9"/>
        <v>0.28000000000000003</v>
      </c>
      <c r="AA11" s="137">
        <f t="shared" si="10"/>
        <v>0.15</v>
      </c>
      <c r="AB11" s="29">
        <f t="shared" si="11"/>
        <v>0.22</v>
      </c>
      <c r="AC11" s="24">
        <f t="shared" si="12"/>
        <v>5</v>
      </c>
      <c r="AD11" s="138">
        <f t="shared" si="13"/>
        <v>5</v>
      </c>
      <c r="AE11" s="25">
        <f t="shared" si="14"/>
        <v>5</v>
      </c>
      <c r="AF11" s="14"/>
      <c r="AG11" s="14"/>
      <c r="AH11" s="16"/>
      <c r="AI11" s="16"/>
      <c r="AJ11" s="16"/>
      <c r="AK11" s="16"/>
      <c r="AL11" s="15"/>
      <c r="AM11" s="15"/>
      <c r="AN11" s="15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</row>
    <row r="12" spans="1:51">
      <c r="A12" s="18">
        <v>10739</v>
      </c>
      <c r="B12" s="139" t="s">
        <v>360</v>
      </c>
      <c r="C12" s="30" t="str">
        <f>Rollover!A12</f>
        <v>Chevrolet</v>
      </c>
      <c r="D12" s="49" t="str">
        <f>Rollover!B12</f>
        <v>Blazer SUV FWD</v>
      </c>
      <c r="E12" s="10" t="s">
        <v>202</v>
      </c>
      <c r="F12" s="73">
        <f>Rollover!C12</f>
        <v>2019</v>
      </c>
      <c r="G12" s="19">
        <v>92.677999999999997</v>
      </c>
      <c r="H12" s="20">
        <v>21.481999999999999</v>
      </c>
      <c r="I12" s="20">
        <v>24.263999999999999</v>
      </c>
      <c r="J12" s="20">
        <v>698.49400000000003</v>
      </c>
      <c r="K12" s="21">
        <v>1642.1969999999999</v>
      </c>
      <c r="L12" s="19">
        <v>250.983</v>
      </c>
      <c r="M12" s="20" t="s">
        <v>362</v>
      </c>
      <c r="N12" s="20">
        <v>44.76</v>
      </c>
      <c r="O12" s="20">
        <v>34.966000000000001</v>
      </c>
      <c r="P12" s="21">
        <v>2995.0169999999998</v>
      </c>
      <c r="Q12" s="26">
        <f t="shared" si="0"/>
        <v>3.9018741484562713E-5</v>
      </c>
      <c r="R12" s="6">
        <f t="shared" si="1"/>
        <v>3.182057910864515E-2</v>
      </c>
      <c r="S12" s="6">
        <f t="shared" si="2"/>
        <v>1.0450992948604243E-2</v>
      </c>
      <c r="T12" s="27">
        <f t="shared" si="3"/>
        <v>3.0471908578133047E-3</v>
      </c>
      <c r="U12" s="26">
        <f t="shared" si="4"/>
        <v>4.6068313506323769E-3</v>
      </c>
      <c r="V12" s="27">
        <f t="shared" si="5"/>
        <v>2.9592819203819062E-2</v>
      </c>
      <c r="W12" s="26">
        <f t="shared" si="6"/>
        <v>4.4999999999999998E-2</v>
      </c>
      <c r="X12" s="6">
        <f t="shared" si="7"/>
        <v>3.4000000000000002E-2</v>
      </c>
      <c r="Y12" s="27">
        <f t="shared" si="8"/>
        <v>0.04</v>
      </c>
      <c r="Z12" s="28">
        <f t="shared" si="9"/>
        <v>0.3</v>
      </c>
      <c r="AA12" s="137">
        <f t="shared" si="10"/>
        <v>0.23</v>
      </c>
      <c r="AB12" s="29">
        <f t="shared" si="11"/>
        <v>0.27</v>
      </c>
      <c r="AC12" s="24">
        <f t="shared" si="12"/>
        <v>5</v>
      </c>
      <c r="AD12" s="138">
        <f t="shared" si="13"/>
        <v>5</v>
      </c>
      <c r="AE12" s="25">
        <f t="shared" si="14"/>
        <v>5</v>
      </c>
      <c r="AF12" s="14"/>
      <c r="AG12" s="14"/>
      <c r="AH12" s="16"/>
      <c r="AI12" s="16"/>
      <c r="AJ12" s="16"/>
      <c r="AK12" s="16"/>
      <c r="AL12" s="15"/>
      <c r="AM12" s="15"/>
      <c r="AN12" s="15"/>
      <c r="AO12" s="17"/>
      <c r="AP12" s="17"/>
      <c r="AQ12" s="17"/>
      <c r="AR12" s="17"/>
      <c r="AS12" s="17"/>
      <c r="AT12" s="17"/>
      <c r="AU12" s="17"/>
      <c r="AV12" s="17"/>
      <c r="AW12" s="17"/>
      <c r="AX12" s="17"/>
      <c r="AY12" s="17"/>
    </row>
    <row r="13" spans="1:51">
      <c r="A13" s="18">
        <v>10739</v>
      </c>
      <c r="B13" s="139" t="s">
        <v>360</v>
      </c>
      <c r="C13" s="140" t="str">
        <f>Rollover!A13</f>
        <v>Chevrolet</v>
      </c>
      <c r="D13" s="10" t="str">
        <f>Rollover!B13</f>
        <v>Blazer SUV AWD</v>
      </c>
      <c r="E13" s="10" t="s">
        <v>202</v>
      </c>
      <c r="F13" s="73">
        <f>Rollover!C13</f>
        <v>2019</v>
      </c>
      <c r="G13" s="19">
        <v>92.677999999999997</v>
      </c>
      <c r="H13" s="20">
        <v>21.481999999999999</v>
      </c>
      <c r="I13" s="20">
        <v>24.263999999999999</v>
      </c>
      <c r="J13" s="20">
        <v>698.49400000000003</v>
      </c>
      <c r="K13" s="21">
        <v>1642.1969999999999</v>
      </c>
      <c r="L13" s="19">
        <v>250.983</v>
      </c>
      <c r="M13" s="20" t="s">
        <v>362</v>
      </c>
      <c r="N13" s="20">
        <v>44.76</v>
      </c>
      <c r="O13" s="20">
        <v>34.966000000000001</v>
      </c>
      <c r="P13" s="21">
        <v>2995.0169999999998</v>
      </c>
      <c r="Q13" s="26">
        <f t="shared" si="0"/>
        <v>3.9018741484562713E-5</v>
      </c>
      <c r="R13" s="6">
        <f t="shared" si="1"/>
        <v>3.182057910864515E-2</v>
      </c>
      <c r="S13" s="6">
        <f t="shared" si="2"/>
        <v>1.0450992948604243E-2</v>
      </c>
      <c r="T13" s="27">
        <f t="shared" si="3"/>
        <v>3.0471908578133047E-3</v>
      </c>
      <c r="U13" s="26">
        <f t="shared" si="4"/>
        <v>4.6068313506323769E-3</v>
      </c>
      <c r="V13" s="27">
        <f t="shared" si="5"/>
        <v>2.9592819203819062E-2</v>
      </c>
      <c r="W13" s="26">
        <f t="shared" si="6"/>
        <v>4.4999999999999998E-2</v>
      </c>
      <c r="X13" s="6">
        <f t="shared" si="7"/>
        <v>3.4000000000000002E-2</v>
      </c>
      <c r="Y13" s="27">
        <f t="shared" si="8"/>
        <v>0.04</v>
      </c>
      <c r="Z13" s="28">
        <f t="shared" si="9"/>
        <v>0.3</v>
      </c>
      <c r="AA13" s="137">
        <f t="shared" si="10"/>
        <v>0.23</v>
      </c>
      <c r="AB13" s="29">
        <f t="shared" si="11"/>
        <v>0.27</v>
      </c>
      <c r="AC13" s="24">
        <f t="shared" si="12"/>
        <v>5</v>
      </c>
      <c r="AD13" s="138">
        <f t="shared" si="13"/>
        <v>5</v>
      </c>
      <c r="AE13" s="25">
        <f t="shared" si="14"/>
        <v>5</v>
      </c>
      <c r="AF13" s="14"/>
      <c r="AG13" s="14"/>
      <c r="AH13" s="16"/>
      <c r="AI13" s="16"/>
      <c r="AJ13" s="16"/>
      <c r="AK13" s="16"/>
      <c r="AL13" s="15"/>
      <c r="AM13" s="15"/>
      <c r="AN13" s="15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</row>
    <row r="14" spans="1:51" ht="13.15" customHeight="1">
      <c r="A14" s="66">
        <v>10769</v>
      </c>
      <c r="B14" s="136" t="s">
        <v>378</v>
      </c>
      <c r="C14" s="30" t="str">
        <f>Rollover!A14</f>
        <v>Chevrolet</v>
      </c>
      <c r="D14" s="49" t="str">
        <f>Rollover!B14</f>
        <v>Cruze 4DR FWD</v>
      </c>
      <c r="E14" s="10" t="s">
        <v>204</v>
      </c>
      <c r="F14" s="73">
        <f>Rollover!C14</f>
        <v>2019</v>
      </c>
      <c r="G14" s="11">
        <v>161.02199999999999</v>
      </c>
      <c r="H14" s="12">
        <v>26.47</v>
      </c>
      <c r="I14" s="12">
        <v>33.639000000000003</v>
      </c>
      <c r="J14" s="12">
        <v>929.12800000000004</v>
      </c>
      <c r="K14" s="13">
        <v>1340.4110000000001</v>
      </c>
      <c r="L14" s="11">
        <v>511.71899999999999</v>
      </c>
      <c r="M14" s="12">
        <v>32.067999999999998</v>
      </c>
      <c r="N14" s="12">
        <v>54.222999999999999</v>
      </c>
      <c r="O14" s="12">
        <v>27.28</v>
      </c>
      <c r="P14" s="13">
        <v>4066.6390000000001</v>
      </c>
      <c r="Q14" s="26">
        <f t="shared" si="0"/>
        <v>6.7806620987493314E-4</v>
      </c>
      <c r="R14" s="6">
        <f t="shared" si="1"/>
        <v>4.9411080834808316E-2</v>
      </c>
      <c r="S14" s="6">
        <f t="shared" si="2"/>
        <v>1.6979721400369487E-2</v>
      </c>
      <c r="T14" s="27">
        <f t="shared" si="3"/>
        <v>2.1882818648707911E-3</v>
      </c>
      <c r="U14" s="26">
        <f t="shared" si="4"/>
        <v>5.0366851897991491E-2</v>
      </c>
      <c r="V14" s="27">
        <f t="shared" si="5"/>
        <v>7.7068574006603205E-2</v>
      </c>
      <c r="W14" s="26">
        <f t="shared" si="6"/>
        <v>6.8000000000000005E-2</v>
      </c>
      <c r="X14" s="6">
        <f t="shared" si="7"/>
        <v>0.124</v>
      </c>
      <c r="Y14" s="27">
        <f t="shared" si="8"/>
        <v>9.6000000000000002E-2</v>
      </c>
      <c r="Z14" s="28">
        <f t="shared" si="9"/>
        <v>0.45</v>
      </c>
      <c r="AA14" s="137">
        <f t="shared" si="10"/>
        <v>0.83</v>
      </c>
      <c r="AB14" s="29">
        <f t="shared" si="11"/>
        <v>0.64</v>
      </c>
      <c r="AC14" s="24">
        <f t="shared" si="12"/>
        <v>5</v>
      </c>
      <c r="AD14" s="138">
        <f t="shared" si="13"/>
        <v>4</v>
      </c>
      <c r="AE14" s="25">
        <f t="shared" si="14"/>
        <v>5</v>
      </c>
      <c r="AF14" s="14"/>
      <c r="AG14" s="14"/>
      <c r="AH14" s="16"/>
      <c r="AI14" s="16"/>
      <c r="AJ14" s="16"/>
      <c r="AK14" s="16"/>
      <c r="AL14" s="15"/>
      <c r="AM14" s="15"/>
      <c r="AN14" s="15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</row>
    <row r="15" spans="1:51" ht="13.15" customHeight="1">
      <c r="A15" s="66">
        <v>10769</v>
      </c>
      <c r="B15" s="136" t="s">
        <v>378</v>
      </c>
      <c r="C15" s="140" t="str">
        <f>Rollover!A15</f>
        <v>Chevrolet</v>
      </c>
      <c r="D15" s="10" t="str">
        <f>Rollover!B15</f>
        <v>Cruze 5HB FWD</v>
      </c>
      <c r="E15" s="10" t="s">
        <v>204</v>
      </c>
      <c r="F15" s="73">
        <f>Rollover!C15</f>
        <v>2019</v>
      </c>
      <c r="G15" s="11">
        <v>161.02199999999999</v>
      </c>
      <c r="H15" s="12">
        <v>26.47</v>
      </c>
      <c r="I15" s="12">
        <v>33.639000000000003</v>
      </c>
      <c r="J15" s="12">
        <v>929.12800000000004</v>
      </c>
      <c r="K15" s="13">
        <v>1340.4110000000001</v>
      </c>
      <c r="L15" s="11">
        <v>511.71899999999999</v>
      </c>
      <c r="M15" s="12">
        <v>32.067999999999998</v>
      </c>
      <c r="N15" s="12">
        <v>54.222999999999999</v>
      </c>
      <c r="O15" s="12">
        <v>27.28</v>
      </c>
      <c r="P15" s="13">
        <v>4066.6390000000001</v>
      </c>
      <c r="Q15" s="26">
        <f t="shared" si="0"/>
        <v>6.7806620987493314E-4</v>
      </c>
      <c r="R15" s="6">
        <f t="shared" si="1"/>
        <v>4.9411080834808316E-2</v>
      </c>
      <c r="S15" s="6">
        <f t="shared" si="2"/>
        <v>1.6979721400369487E-2</v>
      </c>
      <c r="T15" s="27">
        <f t="shared" si="3"/>
        <v>2.1882818648707911E-3</v>
      </c>
      <c r="U15" s="26">
        <f t="shared" si="4"/>
        <v>5.0366851897991491E-2</v>
      </c>
      <c r="V15" s="27">
        <f t="shared" si="5"/>
        <v>7.7068574006603205E-2</v>
      </c>
      <c r="W15" s="26">
        <f t="shared" si="6"/>
        <v>6.8000000000000005E-2</v>
      </c>
      <c r="X15" s="6">
        <f t="shared" si="7"/>
        <v>0.124</v>
      </c>
      <c r="Y15" s="27">
        <f t="shared" si="8"/>
        <v>9.6000000000000002E-2</v>
      </c>
      <c r="Z15" s="28">
        <f t="shared" si="9"/>
        <v>0.45</v>
      </c>
      <c r="AA15" s="137">
        <f t="shared" si="10"/>
        <v>0.83</v>
      </c>
      <c r="AB15" s="29">
        <f t="shared" si="11"/>
        <v>0.64</v>
      </c>
      <c r="AC15" s="24">
        <f t="shared" si="12"/>
        <v>5</v>
      </c>
      <c r="AD15" s="138">
        <f t="shared" si="13"/>
        <v>4</v>
      </c>
      <c r="AE15" s="25">
        <f t="shared" si="14"/>
        <v>5</v>
      </c>
      <c r="AF15" s="14"/>
      <c r="AG15" s="14"/>
      <c r="AH15" s="16"/>
      <c r="AI15" s="16"/>
      <c r="AJ15" s="16"/>
      <c r="AK15" s="16"/>
      <c r="AL15" s="15"/>
      <c r="AM15" s="15"/>
      <c r="AN15" s="15"/>
      <c r="AO15" s="17"/>
      <c r="AP15" s="17"/>
      <c r="AQ15" s="17"/>
      <c r="AR15" s="17"/>
      <c r="AS15" s="17"/>
      <c r="AT15" s="17"/>
      <c r="AU15" s="17"/>
      <c r="AV15" s="17"/>
      <c r="AW15" s="17"/>
      <c r="AX15" s="17"/>
      <c r="AY15" s="17"/>
    </row>
    <row r="16" spans="1:51">
      <c r="A16" s="18">
        <v>10700</v>
      </c>
      <c r="B16" s="139" t="s">
        <v>322</v>
      </c>
      <c r="C16" s="30" t="str">
        <f>Rollover!A16</f>
        <v>Chevrolet</v>
      </c>
      <c r="D16" s="49" t="str">
        <f>Rollover!B16</f>
        <v>Silverado 1500 PU/CC RWD</v>
      </c>
      <c r="E16" s="10" t="s">
        <v>88</v>
      </c>
      <c r="F16" s="73">
        <f>Rollover!C16</f>
        <v>2019</v>
      </c>
      <c r="G16" s="19">
        <v>74.131</v>
      </c>
      <c r="H16" s="20">
        <v>17.524000000000001</v>
      </c>
      <c r="I16" s="20">
        <v>20.529</v>
      </c>
      <c r="J16" s="20">
        <v>486.45</v>
      </c>
      <c r="K16" s="21">
        <v>839.65099999999995</v>
      </c>
      <c r="L16" s="19">
        <v>72.497</v>
      </c>
      <c r="M16" s="20">
        <v>24.978999999999999</v>
      </c>
      <c r="N16" s="20">
        <v>29.516999999999999</v>
      </c>
      <c r="O16" s="20">
        <v>27.436</v>
      </c>
      <c r="P16" s="21">
        <v>1197.683</v>
      </c>
      <c r="Q16" s="26">
        <f t="shared" si="0"/>
        <v>1.0588299614271538E-5</v>
      </c>
      <c r="R16" s="6">
        <f t="shared" si="1"/>
        <v>2.2334295156714225E-2</v>
      </c>
      <c r="S16" s="6">
        <f t="shared" si="2"/>
        <v>6.6739826170842806E-3</v>
      </c>
      <c r="T16" s="27">
        <f t="shared" si="3"/>
        <v>1.2626440026564376E-3</v>
      </c>
      <c r="U16" s="26">
        <f t="shared" si="4"/>
        <v>9.2514642528775539E-6</v>
      </c>
      <c r="V16" s="27">
        <f t="shared" si="5"/>
        <v>5.598301611875663E-3</v>
      </c>
      <c r="W16" s="26">
        <f t="shared" si="6"/>
        <v>0.03</v>
      </c>
      <c r="X16" s="6">
        <f t="shared" si="7"/>
        <v>6.0000000000000001E-3</v>
      </c>
      <c r="Y16" s="27">
        <f t="shared" si="8"/>
        <v>1.7999999999999999E-2</v>
      </c>
      <c r="Z16" s="28">
        <f t="shared" si="9"/>
        <v>0.2</v>
      </c>
      <c r="AA16" s="137">
        <f t="shared" si="10"/>
        <v>0.04</v>
      </c>
      <c r="AB16" s="29">
        <f t="shared" si="11"/>
        <v>0.12</v>
      </c>
      <c r="AC16" s="24">
        <f t="shared" si="12"/>
        <v>5</v>
      </c>
      <c r="AD16" s="138">
        <f t="shared" si="13"/>
        <v>5</v>
      </c>
      <c r="AE16" s="25">
        <f t="shared" si="14"/>
        <v>5</v>
      </c>
      <c r="AF16" s="14"/>
      <c r="AG16" s="14"/>
      <c r="AH16" s="16"/>
      <c r="AI16" s="16"/>
      <c r="AJ16" s="16"/>
      <c r="AK16" s="16"/>
      <c r="AL16" s="15"/>
      <c r="AM16" s="15"/>
      <c r="AN16" s="15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</row>
    <row r="17" spans="1:51">
      <c r="A17" s="18">
        <v>10700</v>
      </c>
      <c r="B17" s="139" t="s">
        <v>322</v>
      </c>
      <c r="C17" s="30" t="str">
        <f>Rollover!A17</f>
        <v>Chevrolet</v>
      </c>
      <c r="D17" s="49" t="str">
        <f>Rollover!B17</f>
        <v>Silverado 1500 PU/CC 4WD</v>
      </c>
      <c r="E17" s="10" t="s">
        <v>88</v>
      </c>
      <c r="F17" s="73">
        <f>Rollover!C17</f>
        <v>2019</v>
      </c>
      <c r="G17" s="19">
        <v>74.131</v>
      </c>
      <c r="H17" s="20">
        <v>17.524000000000001</v>
      </c>
      <c r="I17" s="20">
        <v>20.529</v>
      </c>
      <c r="J17" s="20">
        <v>486.45</v>
      </c>
      <c r="K17" s="21">
        <v>839.65099999999995</v>
      </c>
      <c r="L17" s="19">
        <v>72.497</v>
      </c>
      <c r="M17" s="20">
        <v>24.978999999999999</v>
      </c>
      <c r="N17" s="20">
        <v>29.516999999999999</v>
      </c>
      <c r="O17" s="20">
        <v>27.436</v>
      </c>
      <c r="P17" s="21">
        <v>1197.683</v>
      </c>
      <c r="Q17" s="26">
        <f t="shared" si="0"/>
        <v>1.0588299614271538E-5</v>
      </c>
      <c r="R17" s="6">
        <f t="shared" si="1"/>
        <v>2.2334295156714225E-2</v>
      </c>
      <c r="S17" s="6">
        <f t="shared" si="2"/>
        <v>6.6739826170842806E-3</v>
      </c>
      <c r="T17" s="27">
        <f t="shared" si="3"/>
        <v>1.2626440026564376E-3</v>
      </c>
      <c r="U17" s="26">
        <f t="shared" si="4"/>
        <v>9.2514642528775539E-6</v>
      </c>
      <c r="V17" s="27">
        <f t="shared" si="5"/>
        <v>5.598301611875663E-3</v>
      </c>
      <c r="W17" s="26">
        <f t="shared" si="6"/>
        <v>0.03</v>
      </c>
      <c r="X17" s="6">
        <f t="shared" si="7"/>
        <v>6.0000000000000001E-3</v>
      </c>
      <c r="Y17" s="27">
        <f t="shared" si="8"/>
        <v>1.7999999999999999E-2</v>
      </c>
      <c r="Z17" s="28">
        <f t="shared" si="9"/>
        <v>0.2</v>
      </c>
      <c r="AA17" s="137">
        <f t="shared" si="10"/>
        <v>0.04</v>
      </c>
      <c r="AB17" s="29">
        <f t="shared" si="11"/>
        <v>0.12</v>
      </c>
      <c r="AC17" s="24">
        <f t="shared" si="12"/>
        <v>5</v>
      </c>
      <c r="AD17" s="138">
        <f t="shared" si="13"/>
        <v>5</v>
      </c>
      <c r="AE17" s="25">
        <f t="shared" si="14"/>
        <v>5</v>
      </c>
      <c r="AF17" s="14"/>
      <c r="AG17" s="14"/>
      <c r="AH17" s="16"/>
      <c r="AI17" s="16"/>
      <c r="AJ17" s="16"/>
      <c r="AK17" s="16"/>
      <c r="AL17" s="15"/>
      <c r="AM17" s="15"/>
      <c r="AN17" s="15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</row>
    <row r="18" spans="1:51" ht="13.15" customHeight="1">
      <c r="A18" s="18">
        <v>10700</v>
      </c>
      <c r="B18" s="139" t="s">
        <v>322</v>
      </c>
      <c r="C18" s="140" t="str">
        <f>Rollover!A18</f>
        <v>GMC</v>
      </c>
      <c r="D18" s="10" t="str">
        <f>Rollover!B18</f>
        <v>Sierra 1500 PU/CC RWD</v>
      </c>
      <c r="E18" s="10" t="s">
        <v>88</v>
      </c>
      <c r="F18" s="73">
        <f>Rollover!C18</f>
        <v>2019</v>
      </c>
      <c r="G18" s="19">
        <v>74.131</v>
      </c>
      <c r="H18" s="20">
        <v>17.524000000000001</v>
      </c>
      <c r="I18" s="20">
        <v>20.529</v>
      </c>
      <c r="J18" s="20">
        <v>486.45</v>
      </c>
      <c r="K18" s="21">
        <v>839.65099999999995</v>
      </c>
      <c r="L18" s="19">
        <v>72.497</v>
      </c>
      <c r="M18" s="20">
        <v>24.978999999999999</v>
      </c>
      <c r="N18" s="20">
        <v>29.516999999999999</v>
      </c>
      <c r="O18" s="20">
        <v>27.436</v>
      </c>
      <c r="P18" s="21">
        <v>1197.683</v>
      </c>
      <c r="Q18" s="26">
        <f t="shared" si="0"/>
        <v>1.0588299614271538E-5</v>
      </c>
      <c r="R18" s="6">
        <f t="shared" si="1"/>
        <v>2.2334295156714225E-2</v>
      </c>
      <c r="S18" s="6">
        <f t="shared" si="2"/>
        <v>6.6739826170842806E-3</v>
      </c>
      <c r="T18" s="27">
        <f t="shared" si="3"/>
        <v>1.2626440026564376E-3</v>
      </c>
      <c r="U18" s="26">
        <f t="shared" si="4"/>
        <v>9.2514642528775539E-6</v>
      </c>
      <c r="V18" s="27">
        <f t="shared" si="5"/>
        <v>5.598301611875663E-3</v>
      </c>
      <c r="W18" s="26">
        <f t="shared" si="6"/>
        <v>0.03</v>
      </c>
      <c r="X18" s="6">
        <f t="shared" si="7"/>
        <v>6.0000000000000001E-3</v>
      </c>
      <c r="Y18" s="27">
        <f t="shared" si="8"/>
        <v>1.7999999999999999E-2</v>
      </c>
      <c r="Z18" s="28">
        <f t="shared" si="9"/>
        <v>0.2</v>
      </c>
      <c r="AA18" s="137">
        <f t="shared" si="10"/>
        <v>0.04</v>
      </c>
      <c r="AB18" s="29">
        <f t="shared" si="11"/>
        <v>0.12</v>
      </c>
      <c r="AC18" s="24">
        <f t="shared" si="12"/>
        <v>5</v>
      </c>
      <c r="AD18" s="138">
        <f t="shared" si="13"/>
        <v>5</v>
      </c>
      <c r="AE18" s="25">
        <f t="shared" si="14"/>
        <v>5</v>
      </c>
      <c r="AF18" s="14"/>
      <c r="AG18" s="14"/>
      <c r="AH18" s="16"/>
      <c r="AI18" s="16"/>
      <c r="AJ18" s="16"/>
      <c r="AK18" s="16"/>
      <c r="AL18" s="15"/>
      <c r="AM18" s="15"/>
      <c r="AN18" s="15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</row>
    <row r="19" spans="1:51" ht="13.15" customHeight="1">
      <c r="A19" s="18">
        <v>10700</v>
      </c>
      <c r="B19" s="139" t="s">
        <v>322</v>
      </c>
      <c r="C19" s="140" t="str">
        <f>Rollover!A19</f>
        <v>GMC</v>
      </c>
      <c r="D19" s="10" t="str">
        <f>Rollover!B19</f>
        <v>Sierra 1500 PU/CC 4WD</v>
      </c>
      <c r="E19" s="10" t="s">
        <v>88</v>
      </c>
      <c r="F19" s="73">
        <f>Rollover!C19</f>
        <v>2019</v>
      </c>
      <c r="G19" s="19">
        <v>74.131</v>
      </c>
      <c r="H19" s="20">
        <v>17.524000000000001</v>
      </c>
      <c r="I19" s="20">
        <v>20.529</v>
      </c>
      <c r="J19" s="20">
        <v>486.45</v>
      </c>
      <c r="K19" s="21">
        <v>839.65099999999995</v>
      </c>
      <c r="L19" s="19">
        <v>72.497</v>
      </c>
      <c r="M19" s="20">
        <v>24.978999999999999</v>
      </c>
      <c r="N19" s="20">
        <v>29.516999999999999</v>
      </c>
      <c r="O19" s="20">
        <v>27.436</v>
      </c>
      <c r="P19" s="21">
        <v>1197.683</v>
      </c>
      <c r="Q19" s="26">
        <f t="shared" si="0"/>
        <v>1.0588299614271538E-5</v>
      </c>
      <c r="R19" s="6">
        <f t="shared" si="1"/>
        <v>2.2334295156714225E-2</v>
      </c>
      <c r="S19" s="6">
        <f t="shared" si="2"/>
        <v>6.6739826170842806E-3</v>
      </c>
      <c r="T19" s="27">
        <f t="shared" si="3"/>
        <v>1.2626440026564376E-3</v>
      </c>
      <c r="U19" s="26">
        <f t="shared" si="4"/>
        <v>9.2514642528775539E-6</v>
      </c>
      <c r="V19" s="27">
        <f t="shared" si="5"/>
        <v>5.598301611875663E-3</v>
      </c>
      <c r="W19" s="26">
        <f t="shared" si="6"/>
        <v>0.03</v>
      </c>
      <c r="X19" s="6">
        <f t="shared" si="7"/>
        <v>6.0000000000000001E-3</v>
      </c>
      <c r="Y19" s="27">
        <f t="shared" si="8"/>
        <v>1.7999999999999999E-2</v>
      </c>
      <c r="Z19" s="28">
        <f t="shared" si="9"/>
        <v>0.2</v>
      </c>
      <c r="AA19" s="137">
        <f t="shared" si="10"/>
        <v>0.04</v>
      </c>
      <c r="AB19" s="29">
        <f t="shared" si="11"/>
        <v>0.12</v>
      </c>
      <c r="AC19" s="24">
        <f t="shared" si="12"/>
        <v>5</v>
      </c>
      <c r="AD19" s="138">
        <f t="shared" si="13"/>
        <v>5</v>
      </c>
      <c r="AE19" s="25">
        <f t="shared" si="14"/>
        <v>5</v>
      </c>
      <c r="AF19" s="14"/>
      <c r="AG19" s="14"/>
      <c r="AH19" s="16"/>
      <c r="AI19" s="16"/>
      <c r="AJ19" s="16"/>
      <c r="AK19" s="16"/>
      <c r="AL19" s="15"/>
      <c r="AM19" s="15"/>
      <c r="AN19" s="15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</row>
    <row r="20" spans="1:51" ht="13.15" customHeight="1">
      <c r="A20" s="66">
        <v>10705</v>
      </c>
      <c r="B20" s="136" t="s">
        <v>327</v>
      </c>
      <c r="C20" s="30" t="str">
        <f>Rollover!A20</f>
        <v>Chevrolet</v>
      </c>
      <c r="D20" s="49" t="str">
        <f>Rollover!B20</f>
        <v>Silverado 1500 PU/EC RWD</v>
      </c>
      <c r="E20" s="10" t="s">
        <v>88</v>
      </c>
      <c r="F20" s="73">
        <f>Rollover!C20</f>
        <v>2019</v>
      </c>
      <c r="G20" s="11">
        <v>72.936000000000007</v>
      </c>
      <c r="H20" s="12">
        <v>19.495999999999999</v>
      </c>
      <c r="I20" s="12">
        <v>24.77</v>
      </c>
      <c r="J20" s="12">
        <v>489.98899999999998</v>
      </c>
      <c r="K20" s="13">
        <v>1055.3589999999999</v>
      </c>
      <c r="L20" s="11">
        <v>87.144999999999996</v>
      </c>
      <c r="M20" s="12">
        <v>29.477</v>
      </c>
      <c r="N20" s="12">
        <v>31.512</v>
      </c>
      <c r="O20" s="12">
        <v>41.973999999999997</v>
      </c>
      <c r="P20" s="13">
        <v>2268.2689999999998</v>
      </c>
      <c r="Q20" s="26">
        <f t="shared" si="0"/>
        <v>9.5967588393354636E-6</v>
      </c>
      <c r="R20" s="6">
        <f t="shared" si="1"/>
        <v>2.6653553438380093E-2</v>
      </c>
      <c r="S20" s="6">
        <f t="shared" si="2"/>
        <v>6.7242130065810219E-3</v>
      </c>
      <c r="T20" s="27">
        <f t="shared" si="3"/>
        <v>1.6002320743062374E-3</v>
      </c>
      <c r="U20" s="26">
        <f t="shared" si="4"/>
        <v>2.747177933751468E-5</v>
      </c>
      <c r="V20" s="27">
        <f t="shared" si="5"/>
        <v>1.516734248716122E-2</v>
      </c>
      <c r="W20" s="26">
        <f t="shared" si="6"/>
        <v>3.5000000000000003E-2</v>
      </c>
      <c r="X20" s="6">
        <f t="shared" si="7"/>
        <v>1.4999999999999999E-2</v>
      </c>
      <c r="Y20" s="27">
        <f t="shared" si="8"/>
        <v>2.5000000000000001E-2</v>
      </c>
      <c r="Z20" s="28">
        <f t="shared" si="9"/>
        <v>0.23</v>
      </c>
      <c r="AA20" s="137">
        <f t="shared" si="10"/>
        <v>0.1</v>
      </c>
      <c r="AB20" s="29">
        <f t="shared" si="11"/>
        <v>0.17</v>
      </c>
      <c r="AC20" s="24">
        <f t="shared" si="12"/>
        <v>5</v>
      </c>
      <c r="AD20" s="138">
        <f t="shared" si="13"/>
        <v>5</v>
      </c>
      <c r="AE20" s="25">
        <f t="shared" si="14"/>
        <v>5</v>
      </c>
      <c r="AF20" s="14"/>
      <c r="AG20" s="14"/>
      <c r="AH20" s="16"/>
      <c r="AI20" s="16"/>
      <c r="AJ20" s="16"/>
      <c r="AK20" s="16"/>
      <c r="AL20" s="15"/>
      <c r="AM20" s="15"/>
      <c r="AN20" s="15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</row>
    <row r="21" spans="1:51" ht="13.15" customHeight="1">
      <c r="A21" s="66">
        <v>10705</v>
      </c>
      <c r="B21" s="136" t="s">
        <v>327</v>
      </c>
      <c r="C21" s="30" t="str">
        <f>Rollover!A21</f>
        <v>Chevrolet</v>
      </c>
      <c r="D21" s="49" t="str">
        <f>Rollover!B21</f>
        <v>Silverado 1500 PU/EC 4WD</v>
      </c>
      <c r="E21" s="10" t="s">
        <v>88</v>
      </c>
      <c r="F21" s="73">
        <f>Rollover!C21</f>
        <v>2019</v>
      </c>
      <c r="G21" s="11">
        <v>72.936000000000007</v>
      </c>
      <c r="H21" s="12">
        <v>19.495999999999999</v>
      </c>
      <c r="I21" s="12">
        <v>24.77</v>
      </c>
      <c r="J21" s="12">
        <v>489.98899999999998</v>
      </c>
      <c r="K21" s="13">
        <v>1055.3589999999999</v>
      </c>
      <c r="L21" s="11">
        <v>87.144999999999996</v>
      </c>
      <c r="M21" s="12">
        <v>29.477</v>
      </c>
      <c r="N21" s="12">
        <v>31.512</v>
      </c>
      <c r="O21" s="12">
        <v>41.973999999999997</v>
      </c>
      <c r="P21" s="13">
        <v>2268.2689999999998</v>
      </c>
      <c r="Q21" s="26">
        <f t="shared" si="0"/>
        <v>9.5967588393354636E-6</v>
      </c>
      <c r="R21" s="6">
        <f t="shared" si="1"/>
        <v>2.6653553438380093E-2</v>
      </c>
      <c r="S21" s="6">
        <f t="shared" si="2"/>
        <v>6.7242130065810219E-3</v>
      </c>
      <c r="T21" s="27">
        <f t="shared" si="3"/>
        <v>1.6002320743062374E-3</v>
      </c>
      <c r="U21" s="26">
        <f t="shared" si="4"/>
        <v>2.747177933751468E-5</v>
      </c>
      <c r="V21" s="27">
        <f t="shared" si="5"/>
        <v>1.516734248716122E-2</v>
      </c>
      <c r="W21" s="26">
        <f t="shared" si="6"/>
        <v>3.5000000000000003E-2</v>
      </c>
      <c r="X21" s="6">
        <f t="shared" si="7"/>
        <v>1.4999999999999999E-2</v>
      </c>
      <c r="Y21" s="27">
        <f t="shared" si="8"/>
        <v>2.5000000000000001E-2</v>
      </c>
      <c r="Z21" s="28">
        <f t="shared" si="9"/>
        <v>0.23</v>
      </c>
      <c r="AA21" s="137">
        <f t="shared" si="10"/>
        <v>0.1</v>
      </c>
      <c r="AB21" s="29">
        <f t="shared" si="11"/>
        <v>0.17</v>
      </c>
      <c r="AC21" s="24">
        <f t="shared" si="12"/>
        <v>5</v>
      </c>
      <c r="AD21" s="138">
        <f t="shared" si="13"/>
        <v>5</v>
      </c>
      <c r="AE21" s="25">
        <f t="shared" si="14"/>
        <v>5</v>
      </c>
      <c r="AF21" s="14"/>
      <c r="AG21" s="14"/>
      <c r="AH21" s="16"/>
      <c r="AI21" s="16"/>
      <c r="AJ21" s="16"/>
      <c r="AK21" s="16"/>
      <c r="AL21" s="15"/>
      <c r="AM21" s="15"/>
      <c r="AN21" s="15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</row>
    <row r="22" spans="1:51">
      <c r="A22" s="66">
        <v>10705</v>
      </c>
      <c r="B22" s="136" t="s">
        <v>327</v>
      </c>
      <c r="C22" s="140" t="str">
        <f>Rollover!A22</f>
        <v>GMC</v>
      </c>
      <c r="D22" s="10" t="str">
        <f>Rollover!B22</f>
        <v>Sierra 1500 PU/EC RWD</v>
      </c>
      <c r="E22" s="10" t="s">
        <v>88</v>
      </c>
      <c r="F22" s="73">
        <f>Rollover!C22</f>
        <v>2019</v>
      </c>
      <c r="G22" s="11">
        <v>72.936000000000007</v>
      </c>
      <c r="H22" s="12">
        <v>19.495999999999999</v>
      </c>
      <c r="I22" s="12">
        <v>24.77</v>
      </c>
      <c r="J22" s="12">
        <v>489.98899999999998</v>
      </c>
      <c r="K22" s="13">
        <v>1055.3589999999999</v>
      </c>
      <c r="L22" s="11">
        <v>87.144999999999996</v>
      </c>
      <c r="M22" s="12">
        <v>29.477</v>
      </c>
      <c r="N22" s="12">
        <v>31.512</v>
      </c>
      <c r="O22" s="12">
        <v>41.973999999999997</v>
      </c>
      <c r="P22" s="13">
        <v>2268.2689999999998</v>
      </c>
      <c r="Q22" s="26">
        <f t="shared" si="0"/>
        <v>9.5967588393354636E-6</v>
      </c>
      <c r="R22" s="6">
        <f t="shared" si="1"/>
        <v>2.6653553438380093E-2</v>
      </c>
      <c r="S22" s="6">
        <f t="shared" si="2"/>
        <v>6.7242130065810219E-3</v>
      </c>
      <c r="T22" s="27">
        <f t="shared" si="3"/>
        <v>1.6002320743062374E-3</v>
      </c>
      <c r="U22" s="26">
        <f t="shared" si="4"/>
        <v>2.747177933751468E-5</v>
      </c>
      <c r="V22" s="27">
        <f t="shared" si="5"/>
        <v>1.516734248716122E-2</v>
      </c>
      <c r="W22" s="26">
        <f t="shared" si="6"/>
        <v>3.5000000000000003E-2</v>
      </c>
      <c r="X22" s="6">
        <f t="shared" si="7"/>
        <v>1.4999999999999999E-2</v>
      </c>
      <c r="Y22" s="27">
        <f t="shared" si="8"/>
        <v>2.5000000000000001E-2</v>
      </c>
      <c r="Z22" s="28">
        <f t="shared" si="9"/>
        <v>0.23</v>
      </c>
      <c r="AA22" s="137">
        <f t="shared" si="10"/>
        <v>0.1</v>
      </c>
      <c r="AB22" s="29">
        <f t="shared" si="11"/>
        <v>0.17</v>
      </c>
      <c r="AC22" s="24">
        <f t="shared" si="12"/>
        <v>5</v>
      </c>
      <c r="AD22" s="138">
        <f t="shared" si="13"/>
        <v>5</v>
      </c>
      <c r="AE22" s="25">
        <f t="shared" si="14"/>
        <v>5</v>
      </c>
      <c r="AF22" s="14"/>
      <c r="AG22" s="14"/>
      <c r="AH22" s="16"/>
      <c r="AI22" s="16"/>
      <c r="AJ22" s="16"/>
      <c r="AK22" s="16"/>
      <c r="AL22" s="15"/>
      <c r="AM22" s="15"/>
      <c r="AN22" s="15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</row>
    <row r="23" spans="1:51">
      <c r="A23" s="66">
        <v>10705</v>
      </c>
      <c r="B23" s="136" t="s">
        <v>327</v>
      </c>
      <c r="C23" s="140" t="str">
        <f>Rollover!A23</f>
        <v>GMC</v>
      </c>
      <c r="D23" s="10" t="str">
        <f>Rollover!B23</f>
        <v>Sierra 1500 PU/EC 4WD</v>
      </c>
      <c r="E23" s="10" t="s">
        <v>88</v>
      </c>
      <c r="F23" s="73">
        <f>Rollover!C23</f>
        <v>2019</v>
      </c>
      <c r="G23" s="11">
        <v>72.936000000000007</v>
      </c>
      <c r="H23" s="12">
        <v>19.495999999999999</v>
      </c>
      <c r="I23" s="12">
        <v>24.77</v>
      </c>
      <c r="J23" s="12">
        <v>489.98899999999998</v>
      </c>
      <c r="K23" s="13">
        <v>1055.3589999999999</v>
      </c>
      <c r="L23" s="11">
        <v>87.144999999999996</v>
      </c>
      <c r="M23" s="12">
        <v>29.477</v>
      </c>
      <c r="N23" s="12">
        <v>31.512</v>
      </c>
      <c r="O23" s="12">
        <v>41.973999999999997</v>
      </c>
      <c r="P23" s="13">
        <v>2268.2689999999998</v>
      </c>
      <c r="Q23" s="26">
        <f t="shared" si="0"/>
        <v>9.5967588393354636E-6</v>
      </c>
      <c r="R23" s="6">
        <f t="shared" si="1"/>
        <v>2.6653553438380093E-2</v>
      </c>
      <c r="S23" s="6">
        <f t="shared" si="2"/>
        <v>6.7242130065810219E-3</v>
      </c>
      <c r="T23" s="27">
        <f t="shared" si="3"/>
        <v>1.6002320743062374E-3</v>
      </c>
      <c r="U23" s="26">
        <f t="shared" si="4"/>
        <v>2.747177933751468E-5</v>
      </c>
      <c r="V23" s="27">
        <f t="shared" si="5"/>
        <v>1.516734248716122E-2</v>
      </c>
      <c r="W23" s="26">
        <f t="shared" si="6"/>
        <v>3.5000000000000003E-2</v>
      </c>
      <c r="X23" s="6">
        <f t="shared" si="7"/>
        <v>1.4999999999999999E-2</v>
      </c>
      <c r="Y23" s="27">
        <f t="shared" si="8"/>
        <v>2.5000000000000001E-2</v>
      </c>
      <c r="Z23" s="28">
        <f t="shared" si="9"/>
        <v>0.23</v>
      </c>
      <c r="AA23" s="137">
        <f t="shared" si="10"/>
        <v>0.1</v>
      </c>
      <c r="AB23" s="29">
        <f t="shared" si="11"/>
        <v>0.17</v>
      </c>
      <c r="AC23" s="24">
        <f t="shared" si="12"/>
        <v>5</v>
      </c>
      <c r="AD23" s="138">
        <f t="shared" si="13"/>
        <v>5</v>
      </c>
      <c r="AE23" s="25">
        <f t="shared" si="14"/>
        <v>5</v>
      </c>
      <c r="AF23" s="14"/>
      <c r="AG23" s="14"/>
      <c r="AH23" s="16"/>
      <c r="AI23" s="16"/>
      <c r="AJ23" s="16"/>
      <c r="AK23" s="16"/>
      <c r="AL23" s="15"/>
      <c r="AM23" s="15"/>
      <c r="AN23" s="15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</row>
    <row r="24" spans="1:51" ht="13.15" customHeight="1">
      <c r="A24" s="66">
        <v>10705</v>
      </c>
      <c r="B24" s="136" t="s">
        <v>327</v>
      </c>
      <c r="C24" s="140" t="str">
        <f>Rollover!A24</f>
        <v>Chevrolet</v>
      </c>
      <c r="D24" s="10" t="str">
        <f>Rollover!B24</f>
        <v>Silverado 1500 PU/RC RWD</v>
      </c>
      <c r="E24" s="10" t="s">
        <v>88</v>
      </c>
      <c r="F24" s="73">
        <f>Rollover!C24</f>
        <v>2019</v>
      </c>
      <c r="G24" s="11">
        <v>72.936000000000007</v>
      </c>
      <c r="H24" s="12">
        <v>19.495999999999999</v>
      </c>
      <c r="I24" s="12">
        <v>24.77</v>
      </c>
      <c r="J24" s="12">
        <v>489.98899999999998</v>
      </c>
      <c r="K24" s="13">
        <v>1055.3589999999999</v>
      </c>
      <c r="L24" s="11" t="s">
        <v>229</v>
      </c>
      <c r="M24" s="12"/>
      <c r="N24" s="12"/>
      <c r="O24" s="12"/>
      <c r="P24" s="13"/>
      <c r="Q24" s="26">
        <f t="shared" si="0"/>
        <v>9.5967588393354636E-6</v>
      </c>
      <c r="R24" s="6">
        <f t="shared" si="1"/>
        <v>2.6653553438380093E-2</v>
      </c>
      <c r="S24" s="6">
        <f t="shared" si="2"/>
        <v>6.7242130065810219E-3</v>
      </c>
      <c r="T24" s="27">
        <f t="shared" si="3"/>
        <v>1.6002320743062374E-3</v>
      </c>
      <c r="U24" s="26" t="e">
        <f t="shared" si="4"/>
        <v>#VALUE!</v>
      </c>
      <c r="V24" s="27">
        <f t="shared" si="5"/>
        <v>1.8229037773026034E-3</v>
      </c>
      <c r="W24" s="26">
        <f t="shared" si="6"/>
        <v>3.5000000000000003E-2</v>
      </c>
      <c r="X24" s="6" t="str">
        <f t="shared" si="7"/>
        <v>N/A</v>
      </c>
      <c r="Y24" s="27">
        <f t="shared" si="8"/>
        <v>3.5000000000000003E-2</v>
      </c>
      <c r="Z24" s="28">
        <f t="shared" si="9"/>
        <v>0.23</v>
      </c>
      <c r="AA24" s="137" t="str">
        <f t="shared" si="10"/>
        <v>N/A</v>
      </c>
      <c r="AB24" s="29">
        <f t="shared" si="11"/>
        <v>0.23</v>
      </c>
      <c r="AC24" s="24">
        <f t="shared" si="12"/>
        <v>5</v>
      </c>
      <c r="AD24" s="138" t="str">
        <f t="shared" si="13"/>
        <v>N/A</v>
      </c>
      <c r="AE24" s="25">
        <f t="shared" si="14"/>
        <v>5</v>
      </c>
      <c r="AF24" s="14"/>
      <c r="AG24" s="14"/>
      <c r="AH24" s="16"/>
      <c r="AI24" s="16"/>
      <c r="AJ24" s="16"/>
      <c r="AK24" s="16"/>
      <c r="AL24" s="15"/>
      <c r="AM24" s="15"/>
      <c r="AN24" s="15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</row>
    <row r="25" spans="1:51" ht="13.15" customHeight="1">
      <c r="A25" s="66">
        <v>10705</v>
      </c>
      <c r="B25" s="136" t="s">
        <v>327</v>
      </c>
      <c r="C25" s="140" t="str">
        <f>Rollover!A25</f>
        <v>Chevrolet</v>
      </c>
      <c r="D25" s="10" t="str">
        <f>Rollover!B25</f>
        <v>Silverado 1500 PU/RC 4WD</v>
      </c>
      <c r="E25" s="10" t="s">
        <v>88</v>
      </c>
      <c r="F25" s="73">
        <f>Rollover!C25</f>
        <v>2019</v>
      </c>
      <c r="G25" s="11">
        <v>72.936000000000007</v>
      </c>
      <c r="H25" s="12">
        <v>19.495999999999999</v>
      </c>
      <c r="I25" s="12">
        <v>24.77</v>
      </c>
      <c r="J25" s="12">
        <v>489.98899999999998</v>
      </c>
      <c r="K25" s="13">
        <v>1055.3589999999999</v>
      </c>
      <c r="L25" s="11" t="s">
        <v>229</v>
      </c>
      <c r="M25" s="12"/>
      <c r="N25" s="12"/>
      <c r="O25" s="12"/>
      <c r="P25" s="13"/>
      <c r="Q25" s="26">
        <f t="shared" si="0"/>
        <v>9.5967588393354636E-6</v>
      </c>
      <c r="R25" s="6">
        <f t="shared" si="1"/>
        <v>2.6653553438380093E-2</v>
      </c>
      <c r="S25" s="6">
        <f t="shared" si="2"/>
        <v>6.7242130065810219E-3</v>
      </c>
      <c r="T25" s="27">
        <f t="shared" si="3"/>
        <v>1.6002320743062374E-3</v>
      </c>
      <c r="U25" s="26" t="e">
        <f t="shared" si="4"/>
        <v>#VALUE!</v>
      </c>
      <c r="V25" s="27">
        <f t="shared" si="5"/>
        <v>1.8229037773026034E-3</v>
      </c>
      <c r="W25" s="26">
        <f t="shared" si="6"/>
        <v>3.5000000000000003E-2</v>
      </c>
      <c r="X25" s="6" t="str">
        <f t="shared" si="7"/>
        <v>N/A</v>
      </c>
      <c r="Y25" s="27">
        <f t="shared" si="8"/>
        <v>3.5000000000000003E-2</v>
      </c>
      <c r="Z25" s="28">
        <f t="shared" si="9"/>
        <v>0.23</v>
      </c>
      <c r="AA25" s="137" t="str">
        <f t="shared" si="10"/>
        <v>N/A</v>
      </c>
      <c r="AB25" s="29">
        <f t="shared" si="11"/>
        <v>0.23</v>
      </c>
      <c r="AC25" s="24">
        <f t="shared" si="12"/>
        <v>5</v>
      </c>
      <c r="AD25" s="138" t="str">
        <f t="shared" si="13"/>
        <v>N/A</v>
      </c>
      <c r="AE25" s="25">
        <f t="shared" si="14"/>
        <v>5</v>
      </c>
      <c r="AF25" s="14"/>
      <c r="AG25" s="14"/>
      <c r="AH25" s="16"/>
      <c r="AI25" s="16"/>
      <c r="AJ25" s="16"/>
      <c r="AK25" s="16"/>
      <c r="AL25" s="15"/>
      <c r="AM25" s="15"/>
      <c r="AN25" s="15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</row>
    <row r="26" spans="1:51" ht="13.15" customHeight="1">
      <c r="A26" s="66">
        <v>10705</v>
      </c>
      <c r="B26" s="136" t="s">
        <v>327</v>
      </c>
      <c r="C26" s="140" t="str">
        <f>Rollover!A26</f>
        <v>GMC</v>
      </c>
      <c r="D26" s="10" t="str">
        <f>Rollover!B26</f>
        <v>Sierra 1500 PU/RC RWD</v>
      </c>
      <c r="E26" s="10" t="s">
        <v>88</v>
      </c>
      <c r="F26" s="73">
        <f>Rollover!C26</f>
        <v>2019</v>
      </c>
      <c r="G26" s="11">
        <v>72.936000000000007</v>
      </c>
      <c r="H26" s="12">
        <v>19.495999999999999</v>
      </c>
      <c r="I26" s="12">
        <v>24.77</v>
      </c>
      <c r="J26" s="12">
        <v>489.98899999999998</v>
      </c>
      <c r="K26" s="13">
        <v>1055.3589999999999</v>
      </c>
      <c r="L26" s="11" t="s">
        <v>229</v>
      </c>
      <c r="M26" s="12"/>
      <c r="N26" s="12"/>
      <c r="O26" s="12"/>
      <c r="P26" s="13"/>
      <c r="Q26" s="26">
        <f t="shared" si="0"/>
        <v>9.5967588393354636E-6</v>
      </c>
      <c r="R26" s="6">
        <f t="shared" si="1"/>
        <v>2.6653553438380093E-2</v>
      </c>
      <c r="S26" s="6">
        <f t="shared" si="2"/>
        <v>6.7242130065810219E-3</v>
      </c>
      <c r="T26" s="27">
        <f t="shared" si="3"/>
        <v>1.6002320743062374E-3</v>
      </c>
      <c r="U26" s="26" t="e">
        <f t="shared" si="4"/>
        <v>#VALUE!</v>
      </c>
      <c r="V26" s="27">
        <f t="shared" si="5"/>
        <v>1.8229037773026034E-3</v>
      </c>
      <c r="W26" s="26">
        <f t="shared" si="6"/>
        <v>3.5000000000000003E-2</v>
      </c>
      <c r="X26" s="6" t="str">
        <f t="shared" si="7"/>
        <v>N/A</v>
      </c>
      <c r="Y26" s="27">
        <f t="shared" si="8"/>
        <v>3.5000000000000003E-2</v>
      </c>
      <c r="Z26" s="28">
        <f t="shared" si="9"/>
        <v>0.23</v>
      </c>
      <c r="AA26" s="137" t="str">
        <f t="shared" si="10"/>
        <v>N/A</v>
      </c>
      <c r="AB26" s="29">
        <f t="shared" si="11"/>
        <v>0.23</v>
      </c>
      <c r="AC26" s="24">
        <f t="shared" si="12"/>
        <v>5</v>
      </c>
      <c r="AD26" s="138" t="str">
        <f t="shared" si="13"/>
        <v>N/A</v>
      </c>
      <c r="AE26" s="25">
        <f t="shared" si="14"/>
        <v>5</v>
      </c>
      <c r="AF26" s="14"/>
      <c r="AG26" s="14"/>
      <c r="AH26" s="16"/>
      <c r="AI26" s="16"/>
      <c r="AJ26" s="16"/>
      <c r="AK26" s="16"/>
      <c r="AL26" s="15"/>
      <c r="AM26" s="15"/>
      <c r="AN26" s="15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</row>
    <row r="27" spans="1:51" ht="13.15" customHeight="1">
      <c r="A27" s="66">
        <v>10705</v>
      </c>
      <c r="B27" s="136" t="s">
        <v>327</v>
      </c>
      <c r="C27" s="140" t="str">
        <f>Rollover!A27</f>
        <v>GMC</v>
      </c>
      <c r="D27" s="10" t="str">
        <f>Rollover!B27</f>
        <v>Sierra 1500 PU/RC 4WD</v>
      </c>
      <c r="E27" s="10" t="s">
        <v>88</v>
      </c>
      <c r="F27" s="73">
        <f>Rollover!C27</f>
        <v>2019</v>
      </c>
      <c r="G27" s="11">
        <v>72.936000000000007</v>
      </c>
      <c r="H27" s="12">
        <v>19.495999999999999</v>
      </c>
      <c r="I27" s="12">
        <v>24.77</v>
      </c>
      <c r="J27" s="12">
        <v>489.98899999999998</v>
      </c>
      <c r="K27" s="13">
        <v>1055.3589999999999</v>
      </c>
      <c r="L27" s="11" t="s">
        <v>229</v>
      </c>
      <c r="M27" s="12"/>
      <c r="N27" s="12"/>
      <c r="O27" s="12"/>
      <c r="P27" s="13"/>
      <c r="Q27" s="26">
        <f t="shared" si="0"/>
        <v>9.5967588393354636E-6</v>
      </c>
      <c r="R27" s="6">
        <f t="shared" si="1"/>
        <v>2.6653553438380093E-2</v>
      </c>
      <c r="S27" s="6">
        <f t="shared" si="2"/>
        <v>6.7242130065810219E-3</v>
      </c>
      <c r="T27" s="27">
        <f t="shared" si="3"/>
        <v>1.6002320743062374E-3</v>
      </c>
      <c r="U27" s="26" t="e">
        <f t="shared" si="4"/>
        <v>#VALUE!</v>
      </c>
      <c r="V27" s="27">
        <f t="shared" si="5"/>
        <v>1.8229037773026034E-3</v>
      </c>
      <c r="W27" s="26">
        <f t="shared" si="6"/>
        <v>3.5000000000000003E-2</v>
      </c>
      <c r="X27" s="6" t="str">
        <f t="shared" si="7"/>
        <v>N/A</v>
      </c>
      <c r="Y27" s="27">
        <f t="shared" si="8"/>
        <v>3.5000000000000003E-2</v>
      </c>
      <c r="Z27" s="28">
        <f t="shared" si="9"/>
        <v>0.23</v>
      </c>
      <c r="AA27" s="137" t="str">
        <f t="shared" si="10"/>
        <v>N/A</v>
      </c>
      <c r="AB27" s="29">
        <f t="shared" si="11"/>
        <v>0.23</v>
      </c>
      <c r="AC27" s="24">
        <f t="shared" si="12"/>
        <v>5</v>
      </c>
      <c r="AD27" s="138" t="str">
        <f t="shared" si="13"/>
        <v>N/A</v>
      </c>
      <c r="AE27" s="25">
        <f t="shared" si="14"/>
        <v>5</v>
      </c>
      <c r="AF27" s="14"/>
      <c r="AG27" s="14"/>
      <c r="AH27" s="16"/>
      <c r="AI27" s="16"/>
      <c r="AJ27" s="16"/>
      <c r="AK27" s="16"/>
      <c r="AL27" s="15"/>
      <c r="AM27" s="15"/>
      <c r="AN27" s="15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</row>
    <row r="28" spans="1:51">
      <c r="A28" s="9">
        <v>8452</v>
      </c>
      <c r="B28" s="9" t="s">
        <v>194</v>
      </c>
      <c r="C28" s="30" t="str">
        <f>Rollover!A28</f>
        <v>Chevrolet</v>
      </c>
      <c r="D28" s="49" t="str">
        <f>Rollover!B28</f>
        <v>Silverado LD 1500 PU/EC RWD</v>
      </c>
      <c r="E28" s="10" t="s">
        <v>88</v>
      </c>
      <c r="F28" s="73">
        <f>Rollover!C28</f>
        <v>2019</v>
      </c>
      <c r="G28" s="11">
        <v>67.105000000000004</v>
      </c>
      <c r="H28" s="12">
        <v>15.739000000000001</v>
      </c>
      <c r="I28" s="12">
        <v>29.271000000000001</v>
      </c>
      <c r="J28" s="12">
        <v>367.02199999999999</v>
      </c>
      <c r="K28" s="13">
        <v>1681.848</v>
      </c>
      <c r="L28" s="11">
        <v>65.944000000000003</v>
      </c>
      <c r="M28" s="12">
        <v>10.282</v>
      </c>
      <c r="N28" s="12">
        <v>55.405999999999999</v>
      </c>
      <c r="O28" s="12">
        <v>17.808</v>
      </c>
      <c r="P28" s="13">
        <v>3233.46</v>
      </c>
      <c r="Q28" s="26">
        <f t="shared" si="0"/>
        <v>5.7548399398109431E-6</v>
      </c>
      <c r="R28" s="6">
        <f t="shared" si="1"/>
        <v>1.9019535693034523E-2</v>
      </c>
      <c r="S28" s="6">
        <f t="shared" si="2"/>
        <v>5.1809002640470832E-3</v>
      </c>
      <c r="T28" s="27">
        <f t="shared" si="3"/>
        <v>3.1826061258750293E-3</v>
      </c>
      <c r="U28" s="26">
        <f t="shared" si="4"/>
        <v>5.1623318946724023E-6</v>
      </c>
      <c r="V28" s="27">
        <f t="shared" si="5"/>
        <v>3.6754501581435929E-2</v>
      </c>
      <c r="W28" s="26">
        <f t="shared" si="6"/>
        <v>2.7E-2</v>
      </c>
      <c r="X28" s="6">
        <f t="shared" si="7"/>
        <v>3.6999999999999998E-2</v>
      </c>
      <c r="Y28" s="27">
        <f t="shared" si="8"/>
        <v>3.2000000000000001E-2</v>
      </c>
      <c r="Z28" s="28">
        <f t="shared" si="9"/>
        <v>0.18</v>
      </c>
      <c r="AA28" s="137">
        <f t="shared" si="10"/>
        <v>0.25</v>
      </c>
      <c r="AB28" s="29">
        <f t="shared" si="11"/>
        <v>0.21</v>
      </c>
      <c r="AC28" s="24">
        <f t="shared" si="12"/>
        <v>5</v>
      </c>
      <c r="AD28" s="138">
        <f t="shared" si="13"/>
        <v>5</v>
      </c>
      <c r="AE28" s="25">
        <f t="shared" si="14"/>
        <v>5</v>
      </c>
      <c r="AF28" s="14"/>
      <c r="AG28" s="14"/>
      <c r="AH28" s="16"/>
      <c r="AI28" s="16"/>
      <c r="AJ28" s="16"/>
      <c r="AK28" s="16"/>
      <c r="AL28" s="15"/>
      <c r="AM28" s="15"/>
      <c r="AN28" s="15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</row>
    <row r="29" spans="1:51">
      <c r="A29" s="9">
        <v>8452</v>
      </c>
      <c r="B29" s="9" t="s">
        <v>194</v>
      </c>
      <c r="C29" s="30" t="str">
        <f>Rollover!A29</f>
        <v>Chevrolet</v>
      </c>
      <c r="D29" s="49" t="str">
        <f>Rollover!B29</f>
        <v>Silverado LD 1500 PU/EC 4WD</v>
      </c>
      <c r="E29" s="10" t="s">
        <v>88</v>
      </c>
      <c r="F29" s="73">
        <f>Rollover!C29</f>
        <v>2019</v>
      </c>
      <c r="G29" s="11">
        <v>67.105000000000004</v>
      </c>
      <c r="H29" s="12">
        <v>15.739000000000001</v>
      </c>
      <c r="I29" s="12">
        <v>29.271000000000001</v>
      </c>
      <c r="J29" s="12">
        <v>367.02199999999999</v>
      </c>
      <c r="K29" s="13">
        <v>1681.848</v>
      </c>
      <c r="L29" s="11">
        <v>65.944000000000003</v>
      </c>
      <c r="M29" s="12">
        <v>10.282</v>
      </c>
      <c r="N29" s="12">
        <v>55.405999999999999</v>
      </c>
      <c r="O29" s="12">
        <v>17.808</v>
      </c>
      <c r="P29" s="13">
        <v>3233.46</v>
      </c>
      <c r="Q29" s="26">
        <f t="shared" ref="Q29:Q88" si="15">NORMDIST(LN(G29),7.45231,0.73998,1)</f>
        <v>5.7548399398109431E-6</v>
      </c>
      <c r="R29" s="6">
        <f t="shared" ref="R29:R88" si="16">1/(1+EXP(5.3895-0.0919*H29))</f>
        <v>1.9019535693034523E-2</v>
      </c>
      <c r="S29" s="6">
        <f t="shared" ref="S29:S88" si="17">1/(1+EXP(6.04044-0.002133*J29))</f>
        <v>5.1809002640470832E-3</v>
      </c>
      <c r="T29" s="27">
        <f t="shared" ref="T29:T88" si="18">1/(1+EXP(7.5969-0.0011*K29))</f>
        <v>3.1826061258750293E-3</v>
      </c>
      <c r="U29" s="26">
        <f t="shared" ref="U29:U88" si="19">NORMDIST(LN(L29),7.45231,0.73998,1)</f>
        <v>5.1623318946724023E-6</v>
      </c>
      <c r="V29" s="27">
        <f t="shared" ref="V29:V88" si="20">1/(1+EXP(6.3055-0.00094*P29))</f>
        <v>3.6754501581435929E-2</v>
      </c>
      <c r="W29" s="26">
        <f t="shared" ref="W29:W88" si="21">ROUND(1-(1-Q29)*(1-R29)*(1-S29)*(1-T29),3)</f>
        <v>2.7E-2</v>
      </c>
      <c r="X29" s="6">
        <f t="shared" ref="X29:X88" si="22">IF(L29="N/A",L29,ROUND(1-(1-U29)*(1-V29),3))</f>
        <v>3.6999999999999998E-2</v>
      </c>
      <c r="Y29" s="27">
        <f t="shared" ref="Y29:Y88" si="23">ROUND(AVERAGE(W29:X29),3)</f>
        <v>3.2000000000000001E-2</v>
      </c>
      <c r="Z29" s="28">
        <f t="shared" ref="Z29:Z88" si="24">ROUND(W29/0.15,2)</f>
        <v>0.18</v>
      </c>
      <c r="AA29" s="137">
        <f t="shared" ref="AA29:AA88" si="25">IF(L29="N/A", L29, ROUND(X29/0.15,2))</f>
        <v>0.25</v>
      </c>
      <c r="AB29" s="29">
        <f t="shared" ref="AB29:AB88" si="26">ROUND(Y29/0.15,2)</f>
        <v>0.21</v>
      </c>
      <c r="AC29" s="24">
        <f t="shared" ref="AC29:AC88" si="27">IF(Z29&lt;0.67,5,IF(Z29&lt;1,4,IF(Z29&lt;1.33,3,IF(Z29&lt;2.67,2,1))))</f>
        <v>5</v>
      </c>
      <c r="AD29" s="138">
        <f t="shared" ref="AD29:AD88" si="28">IF(L29="N/A",L29,IF(AA29&lt;0.67,5,IF(AA29&lt;1,4,IF(AA29&lt;1.33,3,IF(AA29&lt;2.67,2,1)))))</f>
        <v>5</v>
      </c>
      <c r="AE29" s="25">
        <f t="shared" ref="AE29:AE88" si="29">IF(AB29&lt;0.67,5,IF(AB29&lt;1,4,IF(AB29&lt;1.33,3,IF(AB29&lt;2.67,2,1))))</f>
        <v>5</v>
      </c>
      <c r="AF29" s="14"/>
      <c r="AG29" s="14"/>
      <c r="AH29" s="16"/>
      <c r="AI29" s="16"/>
      <c r="AJ29" s="16"/>
      <c r="AK29" s="16"/>
      <c r="AL29" s="15"/>
      <c r="AM29" s="15"/>
      <c r="AN29" s="15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</row>
    <row r="30" spans="1:51">
      <c r="A30" s="66">
        <v>8452</v>
      </c>
      <c r="B30" s="66" t="s">
        <v>194</v>
      </c>
      <c r="C30" s="140" t="str">
        <f>Rollover!A30</f>
        <v>GMC</v>
      </c>
      <c r="D30" s="10" t="str">
        <f>Rollover!B30</f>
        <v>Sierra Limited 1500 PU/EC RWD</v>
      </c>
      <c r="E30" s="10" t="s">
        <v>88</v>
      </c>
      <c r="F30" s="73">
        <f>Rollover!C30</f>
        <v>2019</v>
      </c>
      <c r="G30" s="11">
        <v>67.105000000000004</v>
      </c>
      <c r="H30" s="12">
        <v>15.739000000000001</v>
      </c>
      <c r="I30" s="12">
        <v>29.271000000000001</v>
      </c>
      <c r="J30" s="12">
        <v>367.02199999999999</v>
      </c>
      <c r="K30" s="13">
        <v>1681.848</v>
      </c>
      <c r="L30" s="11">
        <v>65.944000000000003</v>
      </c>
      <c r="M30" s="12">
        <v>10.282</v>
      </c>
      <c r="N30" s="12">
        <v>55.405999999999999</v>
      </c>
      <c r="O30" s="12">
        <v>17.808</v>
      </c>
      <c r="P30" s="13">
        <v>3233.46</v>
      </c>
      <c r="Q30" s="26">
        <f t="shared" si="15"/>
        <v>5.7548399398109431E-6</v>
      </c>
      <c r="R30" s="6">
        <f t="shared" si="16"/>
        <v>1.9019535693034523E-2</v>
      </c>
      <c r="S30" s="6">
        <f t="shared" si="17"/>
        <v>5.1809002640470832E-3</v>
      </c>
      <c r="T30" s="27">
        <f t="shared" si="18"/>
        <v>3.1826061258750293E-3</v>
      </c>
      <c r="U30" s="26">
        <f t="shared" si="19"/>
        <v>5.1623318946724023E-6</v>
      </c>
      <c r="V30" s="27">
        <f t="shared" si="20"/>
        <v>3.6754501581435929E-2</v>
      </c>
      <c r="W30" s="26">
        <f t="shared" si="21"/>
        <v>2.7E-2</v>
      </c>
      <c r="X30" s="6">
        <f t="shared" si="22"/>
        <v>3.6999999999999998E-2</v>
      </c>
      <c r="Y30" s="27">
        <f t="shared" si="23"/>
        <v>3.2000000000000001E-2</v>
      </c>
      <c r="Z30" s="28">
        <f t="shared" si="24"/>
        <v>0.18</v>
      </c>
      <c r="AA30" s="137">
        <f t="shared" si="25"/>
        <v>0.25</v>
      </c>
      <c r="AB30" s="29">
        <f t="shared" si="26"/>
        <v>0.21</v>
      </c>
      <c r="AC30" s="24">
        <f t="shared" si="27"/>
        <v>5</v>
      </c>
      <c r="AD30" s="138">
        <f t="shared" si="28"/>
        <v>5</v>
      </c>
      <c r="AE30" s="25">
        <f t="shared" si="29"/>
        <v>5</v>
      </c>
      <c r="AF30" s="14"/>
      <c r="AG30" s="14"/>
      <c r="AH30" s="16"/>
      <c r="AI30" s="16"/>
      <c r="AJ30" s="16"/>
      <c r="AK30" s="16"/>
      <c r="AL30" s="15"/>
      <c r="AM30" s="15"/>
      <c r="AN30" s="15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</row>
    <row r="31" spans="1:51">
      <c r="A31" s="66">
        <v>8452</v>
      </c>
      <c r="B31" s="66" t="s">
        <v>194</v>
      </c>
      <c r="C31" s="140" t="str">
        <f>Rollover!A31</f>
        <v>GMC</v>
      </c>
      <c r="D31" s="10" t="str">
        <f>Rollover!B31</f>
        <v>Sierra Limited 1500 PU/EC 4WD</v>
      </c>
      <c r="E31" s="10" t="s">
        <v>88</v>
      </c>
      <c r="F31" s="73">
        <f>Rollover!C31</f>
        <v>2019</v>
      </c>
      <c r="G31" s="11">
        <v>67.105000000000004</v>
      </c>
      <c r="H31" s="12">
        <v>15.739000000000001</v>
      </c>
      <c r="I31" s="12">
        <v>29.271000000000001</v>
      </c>
      <c r="J31" s="12">
        <v>367.02199999999999</v>
      </c>
      <c r="K31" s="13">
        <v>1681.848</v>
      </c>
      <c r="L31" s="11">
        <v>65.944000000000003</v>
      </c>
      <c r="M31" s="12">
        <v>10.282</v>
      </c>
      <c r="N31" s="12">
        <v>55.405999999999999</v>
      </c>
      <c r="O31" s="12">
        <v>17.808</v>
      </c>
      <c r="P31" s="13">
        <v>3233.46</v>
      </c>
      <c r="Q31" s="26">
        <f t="shared" si="15"/>
        <v>5.7548399398109431E-6</v>
      </c>
      <c r="R31" s="6">
        <f t="shared" si="16"/>
        <v>1.9019535693034523E-2</v>
      </c>
      <c r="S31" s="6">
        <f t="shared" si="17"/>
        <v>5.1809002640470832E-3</v>
      </c>
      <c r="T31" s="27">
        <f t="shared" si="18"/>
        <v>3.1826061258750293E-3</v>
      </c>
      <c r="U31" s="26">
        <f t="shared" si="19"/>
        <v>5.1623318946724023E-6</v>
      </c>
      <c r="V31" s="27">
        <f t="shared" si="20"/>
        <v>3.6754501581435929E-2</v>
      </c>
      <c r="W31" s="26">
        <f t="shared" si="21"/>
        <v>2.7E-2</v>
      </c>
      <c r="X31" s="6">
        <f t="shared" si="22"/>
        <v>3.6999999999999998E-2</v>
      </c>
      <c r="Y31" s="27">
        <f t="shared" si="23"/>
        <v>3.2000000000000001E-2</v>
      </c>
      <c r="Z31" s="28">
        <f t="shared" si="24"/>
        <v>0.18</v>
      </c>
      <c r="AA31" s="137">
        <f t="shared" si="25"/>
        <v>0.25</v>
      </c>
      <c r="AB31" s="29">
        <f t="shared" si="26"/>
        <v>0.21</v>
      </c>
      <c r="AC31" s="24">
        <f t="shared" si="27"/>
        <v>5</v>
      </c>
      <c r="AD31" s="138">
        <f t="shared" si="28"/>
        <v>5</v>
      </c>
      <c r="AE31" s="25">
        <f t="shared" si="29"/>
        <v>5</v>
      </c>
      <c r="AF31" s="14"/>
      <c r="AG31" s="14"/>
      <c r="AH31" s="16"/>
      <c r="AI31" s="16"/>
      <c r="AJ31" s="16"/>
      <c r="AK31" s="16"/>
      <c r="AL31" s="15"/>
      <c r="AM31" s="15"/>
      <c r="AN31" s="15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</row>
    <row r="32" spans="1:51">
      <c r="A32" s="66">
        <v>8662</v>
      </c>
      <c r="B32" s="66" t="s">
        <v>197</v>
      </c>
      <c r="C32" s="30" t="str">
        <f>Rollover!A32</f>
        <v>Chevrolet</v>
      </c>
      <c r="D32" s="49" t="str">
        <f>Rollover!B32</f>
        <v>Silverado 2500 PU/CC RWD</v>
      </c>
      <c r="E32" s="10" t="s">
        <v>88</v>
      </c>
      <c r="F32" s="73">
        <f>Rollover!C32</f>
        <v>2019</v>
      </c>
      <c r="G32" s="11">
        <v>30.213000000000001</v>
      </c>
      <c r="H32" s="12">
        <v>18.908000000000001</v>
      </c>
      <c r="I32" s="12">
        <v>26.143999999999998</v>
      </c>
      <c r="J32" s="12">
        <v>376.35300000000001</v>
      </c>
      <c r="K32" s="13">
        <v>1069.212</v>
      </c>
      <c r="L32" s="11">
        <v>13.971</v>
      </c>
      <c r="M32" s="12">
        <v>12.388999999999999</v>
      </c>
      <c r="N32" s="12">
        <v>23.576000000000001</v>
      </c>
      <c r="O32" s="12">
        <v>0.77400000000000002</v>
      </c>
      <c r="P32" s="13">
        <v>1269.4639999999999</v>
      </c>
      <c r="Q32" s="26">
        <f t="shared" si="15"/>
        <v>2.3137053378741334E-8</v>
      </c>
      <c r="R32" s="6">
        <f t="shared" si="16"/>
        <v>2.5286946736856376E-2</v>
      </c>
      <c r="S32" s="6">
        <f t="shared" si="17"/>
        <v>5.2844984659080347E-3</v>
      </c>
      <c r="T32" s="27">
        <f t="shared" si="18"/>
        <v>1.6247637066489141E-3</v>
      </c>
      <c r="U32" s="26">
        <f t="shared" si="19"/>
        <v>3.8238049610890021E-11</v>
      </c>
      <c r="V32" s="27">
        <f t="shared" si="20"/>
        <v>5.9867381137659378E-3</v>
      </c>
      <c r="W32" s="26">
        <f t="shared" si="21"/>
        <v>3.2000000000000001E-2</v>
      </c>
      <c r="X32" s="6">
        <f t="shared" si="22"/>
        <v>6.0000000000000001E-3</v>
      </c>
      <c r="Y32" s="27">
        <f t="shared" si="23"/>
        <v>1.9E-2</v>
      </c>
      <c r="Z32" s="28">
        <f t="shared" si="24"/>
        <v>0.21</v>
      </c>
      <c r="AA32" s="137">
        <f t="shared" si="25"/>
        <v>0.04</v>
      </c>
      <c r="AB32" s="29">
        <f t="shared" si="26"/>
        <v>0.13</v>
      </c>
      <c r="AC32" s="24">
        <f t="shared" si="27"/>
        <v>5</v>
      </c>
      <c r="AD32" s="138">
        <f t="shared" si="28"/>
        <v>5</v>
      </c>
      <c r="AE32" s="25">
        <f t="shared" si="29"/>
        <v>5</v>
      </c>
      <c r="AF32" s="14"/>
      <c r="AG32" s="14"/>
      <c r="AH32" s="16"/>
      <c r="AI32" s="16"/>
      <c r="AJ32" s="16"/>
      <c r="AK32" s="16"/>
      <c r="AL32" s="15"/>
      <c r="AM32" s="15"/>
      <c r="AN32" s="15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</row>
    <row r="33" spans="1:51">
      <c r="A33" s="66">
        <v>8662</v>
      </c>
      <c r="B33" s="66" t="s">
        <v>197</v>
      </c>
      <c r="C33" s="30" t="str">
        <f>Rollover!A33</f>
        <v>Chevrolet</v>
      </c>
      <c r="D33" s="49" t="str">
        <f>Rollover!B33</f>
        <v>Silverado 2500 PU/CC 4WD</v>
      </c>
      <c r="E33" s="10" t="s">
        <v>88</v>
      </c>
      <c r="F33" s="73">
        <f>Rollover!C34</f>
        <v>2019</v>
      </c>
      <c r="G33" s="11">
        <v>30.213000000000001</v>
      </c>
      <c r="H33" s="12">
        <v>18.908000000000001</v>
      </c>
      <c r="I33" s="12">
        <v>26.143999999999998</v>
      </c>
      <c r="J33" s="12">
        <v>376.35300000000001</v>
      </c>
      <c r="K33" s="13">
        <v>1069.212</v>
      </c>
      <c r="L33" s="11">
        <v>13.971</v>
      </c>
      <c r="M33" s="12">
        <v>12.388999999999999</v>
      </c>
      <c r="N33" s="12">
        <v>23.576000000000001</v>
      </c>
      <c r="O33" s="12">
        <v>0.77400000000000002</v>
      </c>
      <c r="P33" s="13">
        <v>1269.4639999999999</v>
      </c>
      <c r="Q33" s="26">
        <f t="shared" si="15"/>
        <v>2.3137053378741334E-8</v>
      </c>
      <c r="R33" s="6">
        <f t="shared" si="16"/>
        <v>2.5286946736856376E-2</v>
      </c>
      <c r="S33" s="6">
        <f t="shared" si="17"/>
        <v>5.2844984659080347E-3</v>
      </c>
      <c r="T33" s="27">
        <f t="shared" si="18"/>
        <v>1.6247637066489141E-3</v>
      </c>
      <c r="U33" s="26">
        <f t="shared" si="19"/>
        <v>3.8238049610890021E-11</v>
      </c>
      <c r="V33" s="27">
        <f t="shared" si="20"/>
        <v>5.9867381137659378E-3</v>
      </c>
      <c r="W33" s="26">
        <f t="shared" si="21"/>
        <v>3.2000000000000001E-2</v>
      </c>
      <c r="X33" s="6">
        <f t="shared" si="22"/>
        <v>6.0000000000000001E-3</v>
      </c>
      <c r="Y33" s="27">
        <f t="shared" si="23"/>
        <v>1.9E-2</v>
      </c>
      <c r="Z33" s="28">
        <f t="shared" si="24"/>
        <v>0.21</v>
      </c>
      <c r="AA33" s="137">
        <f t="shared" si="25"/>
        <v>0.04</v>
      </c>
      <c r="AB33" s="29">
        <f t="shared" si="26"/>
        <v>0.13</v>
      </c>
      <c r="AC33" s="24">
        <f t="shared" si="27"/>
        <v>5</v>
      </c>
      <c r="AD33" s="138">
        <f t="shared" si="28"/>
        <v>5</v>
      </c>
      <c r="AE33" s="25">
        <f t="shared" si="29"/>
        <v>5</v>
      </c>
      <c r="AF33" s="14"/>
      <c r="AG33" s="14"/>
      <c r="AH33" s="16"/>
      <c r="AI33" s="16"/>
      <c r="AJ33" s="16"/>
      <c r="AK33" s="16"/>
      <c r="AL33" s="15"/>
      <c r="AM33" s="15"/>
      <c r="AN33" s="15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</row>
    <row r="34" spans="1:51">
      <c r="A34" s="66">
        <v>8662</v>
      </c>
      <c r="B34" s="66" t="s">
        <v>197</v>
      </c>
      <c r="C34" s="140" t="str">
        <f>Rollover!A34</f>
        <v>GMC</v>
      </c>
      <c r="D34" s="10" t="str">
        <f>Rollover!B34</f>
        <v>Sierra 2500 PU/CC RWD</v>
      </c>
      <c r="E34" s="10" t="s">
        <v>88</v>
      </c>
      <c r="F34" s="73">
        <f>Rollover!C35</f>
        <v>2019</v>
      </c>
      <c r="G34" s="11">
        <v>30.213000000000001</v>
      </c>
      <c r="H34" s="12">
        <v>18.908000000000001</v>
      </c>
      <c r="I34" s="12">
        <v>26.143999999999998</v>
      </c>
      <c r="J34" s="12">
        <v>376.35300000000001</v>
      </c>
      <c r="K34" s="13">
        <v>1069.212</v>
      </c>
      <c r="L34" s="11">
        <v>13.971</v>
      </c>
      <c r="M34" s="12">
        <v>12.388999999999999</v>
      </c>
      <c r="N34" s="12">
        <v>23.576000000000001</v>
      </c>
      <c r="O34" s="12">
        <v>0.77400000000000002</v>
      </c>
      <c r="P34" s="13">
        <v>1269.4639999999999</v>
      </c>
      <c r="Q34" s="26">
        <f t="shared" si="15"/>
        <v>2.3137053378741334E-8</v>
      </c>
      <c r="R34" s="6">
        <f t="shared" si="16"/>
        <v>2.5286946736856376E-2</v>
      </c>
      <c r="S34" s="6">
        <f t="shared" si="17"/>
        <v>5.2844984659080347E-3</v>
      </c>
      <c r="T34" s="27">
        <f t="shared" si="18"/>
        <v>1.6247637066489141E-3</v>
      </c>
      <c r="U34" s="26">
        <f t="shared" si="19"/>
        <v>3.8238049610890021E-11</v>
      </c>
      <c r="V34" s="27">
        <f t="shared" si="20"/>
        <v>5.9867381137659378E-3</v>
      </c>
      <c r="W34" s="26">
        <f t="shared" si="21"/>
        <v>3.2000000000000001E-2</v>
      </c>
      <c r="X34" s="6">
        <f t="shared" si="22"/>
        <v>6.0000000000000001E-3</v>
      </c>
      <c r="Y34" s="27">
        <f t="shared" si="23"/>
        <v>1.9E-2</v>
      </c>
      <c r="Z34" s="28">
        <f t="shared" si="24"/>
        <v>0.21</v>
      </c>
      <c r="AA34" s="137">
        <f t="shared" si="25"/>
        <v>0.04</v>
      </c>
      <c r="AB34" s="29">
        <f t="shared" si="26"/>
        <v>0.13</v>
      </c>
      <c r="AC34" s="24">
        <f t="shared" si="27"/>
        <v>5</v>
      </c>
      <c r="AD34" s="138">
        <f t="shared" si="28"/>
        <v>5</v>
      </c>
      <c r="AE34" s="25">
        <f t="shared" si="29"/>
        <v>5</v>
      </c>
      <c r="AF34" s="14"/>
      <c r="AG34" s="14"/>
      <c r="AH34" s="16"/>
      <c r="AI34" s="16"/>
      <c r="AJ34" s="16"/>
      <c r="AK34" s="16"/>
      <c r="AL34" s="15"/>
      <c r="AM34" s="15"/>
      <c r="AN34" s="15"/>
      <c r="AO34" s="17"/>
      <c r="AP34" s="17"/>
      <c r="AQ34" s="17"/>
      <c r="AR34" s="17"/>
      <c r="AS34" s="17"/>
      <c r="AT34" s="17"/>
      <c r="AU34" s="17"/>
      <c r="AV34" s="17"/>
      <c r="AW34" s="17"/>
      <c r="AX34" s="17"/>
      <c r="AY34" s="17"/>
    </row>
    <row r="35" spans="1:51">
      <c r="A35" s="66">
        <v>8662</v>
      </c>
      <c r="B35" s="66" t="s">
        <v>197</v>
      </c>
      <c r="C35" s="140" t="str">
        <f>Rollover!A35</f>
        <v>GMC</v>
      </c>
      <c r="D35" s="10" t="str">
        <f>Rollover!B35</f>
        <v>Sierra 2500 PU/CC 4WD</v>
      </c>
      <c r="E35" s="10" t="s">
        <v>88</v>
      </c>
      <c r="F35" s="73">
        <f>Rollover!C35</f>
        <v>2019</v>
      </c>
      <c r="G35" s="11">
        <v>30.213000000000001</v>
      </c>
      <c r="H35" s="12">
        <v>18.908000000000001</v>
      </c>
      <c r="I35" s="12">
        <v>26.143999999999998</v>
      </c>
      <c r="J35" s="12">
        <v>376.35300000000001</v>
      </c>
      <c r="K35" s="13">
        <v>1069.212</v>
      </c>
      <c r="L35" s="11">
        <v>13.971</v>
      </c>
      <c r="M35" s="12">
        <v>12.388999999999999</v>
      </c>
      <c r="N35" s="12">
        <v>23.576000000000001</v>
      </c>
      <c r="O35" s="12">
        <v>0.77400000000000002</v>
      </c>
      <c r="P35" s="13">
        <v>1269.4639999999999</v>
      </c>
      <c r="Q35" s="26">
        <f t="shared" si="15"/>
        <v>2.3137053378741334E-8</v>
      </c>
      <c r="R35" s="6">
        <f t="shared" si="16"/>
        <v>2.5286946736856376E-2</v>
      </c>
      <c r="S35" s="6">
        <f t="shared" si="17"/>
        <v>5.2844984659080347E-3</v>
      </c>
      <c r="T35" s="27">
        <f t="shared" si="18"/>
        <v>1.6247637066489141E-3</v>
      </c>
      <c r="U35" s="26">
        <f t="shared" si="19"/>
        <v>3.8238049610890021E-11</v>
      </c>
      <c r="V35" s="27">
        <f t="shared" si="20"/>
        <v>5.9867381137659378E-3</v>
      </c>
      <c r="W35" s="26">
        <f t="shared" si="21"/>
        <v>3.2000000000000001E-2</v>
      </c>
      <c r="X35" s="6">
        <f t="shared" si="22"/>
        <v>6.0000000000000001E-3</v>
      </c>
      <c r="Y35" s="27">
        <f t="shared" si="23"/>
        <v>1.9E-2</v>
      </c>
      <c r="Z35" s="28">
        <f t="shared" si="24"/>
        <v>0.21</v>
      </c>
      <c r="AA35" s="137">
        <f t="shared" si="25"/>
        <v>0.04</v>
      </c>
      <c r="AB35" s="29">
        <f t="shared" si="26"/>
        <v>0.13</v>
      </c>
      <c r="AC35" s="24">
        <f t="shared" si="27"/>
        <v>5</v>
      </c>
      <c r="AD35" s="138">
        <f t="shared" si="28"/>
        <v>5</v>
      </c>
      <c r="AE35" s="25">
        <f t="shared" si="29"/>
        <v>5</v>
      </c>
      <c r="AF35" s="14"/>
      <c r="AG35" s="14"/>
      <c r="AH35" s="16"/>
      <c r="AI35" s="16"/>
      <c r="AJ35" s="16"/>
      <c r="AK35" s="16"/>
      <c r="AL35" s="15"/>
      <c r="AM35" s="15"/>
      <c r="AN35" s="15"/>
      <c r="AO35" s="17"/>
      <c r="AP35" s="17"/>
      <c r="AQ35" s="17"/>
      <c r="AR35" s="17"/>
      <c r="AS35" s="17"/>
      <c r="AT35" s="17"/>
      <c r="AU35" s="17"/>
      <c r="AV35" s="17"/>
      <c r="AW35" s="17"/>
      <c r="AX35" s="17"/>
      <c r="AY35" s="17"/>
    </row>
    <row r="36" spans="1:51">
      <c r="A36" s="66">
        <v>8664</v>
      </c>
      <c r="B36" s="66" t="s">
        <v>200</v>
      </c>
      <c r="C36" s="30" t="str">
        <f>Rollover!A36</f>
        <v>Chevrolet</v>
      </c>
      <c r="D36" s="49" t="str">
        <f>Rollover!B36</f>
        <v>Silverado 2500 PU/EC RWD</v>
      </c>
      <c r="E36" s="10" t="s">
        <v>88</v>
      </c>
      <c r="F36" s="73">
        <f>Rollover!C36</f>
        <v>2019</v>
      </c>
      <c r="G36" s="11">
        <v>30.782</v>
      </c>
      <c r="H36" s="12">
        <v>18.145</v>
      </c>
      <c r="I36" s="12">
        <v>30.512</v>
      </c>
      <c r="J36" s="12">
        <v>427.64</v>
      </c>
      <c r="K36" s="13">
        <v>1184.578</v>
      </c>
      <c r="L36" s="11">
        <v>29.309000000000001</v>
      </c>
      <c r="M36" s="12">
        <v>8.8030000000000008</v>
      </c>
      <c r="N36" s="12">
        <v>22.277999999999999</v>
      </c>
      <c r="O36" s="12">
        <v>1.403</v>
      </c>
      <c r="P36" s="13">
        <v>1183.692</v>
      </c>
      <c r="Q36" s="26">
        <f t="shared" si="15"/>
        <v>2.6662786942231189E-8</v>
      </c>
      <c r="R36" s="6">
        <f t="shared" si="16"/>
        <v>2.3615008588774373E-2</v>
      </c>
      <c r="S36" s="6">
        <f t="shared" si="17"/>
        <v>5.8918036323217437E-3</v>
      </c>
      <c r="T36" s="27">
        <f t="shared" si="18"/>
        <v>1.8441992585792898E-3</v>
      </c>
      <c r="U36" s="26">
        <f t="shared" si="19"/>
        <v>1.8341892864512963E-8</v>
      </c>
      <c r="V36" s="27">
        <f t="shared" si="20"/>
        <v>5.5255615214235883E-3</v>
      </c>
      <c r="W36" s="26">
        <f t="shared" si="21"/>
        <v>3.1E-2</v>
      </c>
      <c r="X36" s="6">
        <f t="shared" si="22"/>
        <v>6.0000000000000001E-3</v>
      </c>
      <c r="Y36" s="27">
        <f t="shared" si="23"/>
        <v>1.9E-2</v>
      </c>
      <c r="Z36" s="28">
        <f t="shared" si="24"/>
        <v>0.21</v>
      </c>
      <c r="AA36" s="137">
        <f t="shared" si="25"/>
        <v>0.04</v>
      </c>
      <c r="AB36" s="29">
        <f t="shared" si="26"/>
        <v>0.13</v>
      </c>
      <c r="AC36" s="24">
        <f t="shared" si="27"/>
        <v>5</v>
      </c>
      <c r="AD36" s="138">
        <f t="shared" si="28"/>
        <v>5</v>
      </c>
      <c r="AE36" s="25">
        <f t="shared" si="29"/>
        <v>5</v>
      </c>
      <c r="AF36" s="14"/>
      <c r="AG36" s="14"/>
      <c r="AH36" s="16"/>
      <c r="AI36" s="16"/>
      <c r="AJ36" s="16"/>
      <c r="AK36" s="16"/>
      <c r="AL36" s="15"/>
      <c r="AM36" s="15"/>
      <c r="AN36" s="15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</row>
    <row r="37" spans="1:51">
      <c r="A37" s="66">
        <v>8664</v>
      </c>
      <c r="B37" s="66" t="s">
        <v>200</v>
      </c>
      <c r="C37" s="30" t="str">
        <f>Rollover!A37</f>
        <v>Chevrolet</v>
      </c>
      <c r="D37" s="49" t="str">
        <f>Rollover!B37</f>
        <v>Silverado 2500 PU/EC 4WD</v>
      </c>
      <c r="E37" s="10" t="s">
        <v>88</v>
      </c>
      <c r="F37" s="73">
        <f>Rollover!C37</f>
        <v>2019</v>
      </c>
      <c r="G37" s="11">
        <v>30.782</v>
      </c>
      <c r="H37" s="12">
        <v>18.145</v>
      </c>
      <c r="I37" s="12">
        <v>30.512</v>
      </c>
      <c r="J37" s="12">
        <v>427.64</v>
      </c>
      <c r="K37" s="13">
        <v>1184.578</v>
      </c>
      <c r="L37" s="11">
        <v>29.309000000000001</v>
      </c>
      <c r="M37" s="12">
        <v>8.8030000000000008</v>
      </c>
      <c r="N37" s="12">
        <v>22.277999999999999</v>
      </c>
      <c r="O37" s="12">
        <v>1.403</v>
      </c>
      <c r="P37" s="13">
        <v>1183.692</v>
      </c>
      <c r="Q37" s="26">
        <f t="shared" ref="Q37:Q55" si="30">NORMDIST(LN(G37),7.45231,0.73998,1)</f>
        <v>2.6662786942231189E-8</v>
      </c>
      <c r="R37" s="6">
        <f t="shared" ref="R37:R55" si="31">1/(1+EXP(5.3895-0.0919*H37))</f>
        <v>2.3615008588774373E-2</v>
      </c>
      <c r="S37" s="6">
        <f t="shared" ref="S37:S55" si="32">1/(1+EXP(6.04044-0.002133*J37))</f>
        <v>5.8918036323217437E-3</v>
      </c>
      <c r="T37" s="27">
        <f t="shared" ref="T37:T55" si="33">1/(1+EXP(7.5969-0.0011*K37))</f>
        <v>1.8441992585792898E-3</v>
      </c>
      <c r="U37" s="26">
        <f t="shared" ref="U37:U55" si="34">NORMDIST(LN(L37),7.45231,0.73998,1)</f>
        <v>1.8341892864512963E-8</v>
      </c>
      <c r="V37" s="27">
        <f t="shared" ref="V37:V55" si="35">1/(1+EXP(6.3055-0.00094*P37))</f>
        <v>5.5255615214235883E-3</v>
      </c>
      <c r="W37" s="26">
        <f t="shared" ref="W37:W55" si="36">ROUND(1-(1-Q37)*(1-R37)*(1-S37)*(1-T37),3)</f>
        <v>3.1E-2</v>
      </c>
      <c r="X37" s="6">
        <f t="shared" ref="X37:X55" si="37">IF(L37="N/A",L37,ROUND(1-(1-U37)*(1-V37),3))</f>
        <v>6.0000000000000001E-3</v>
      </c>
      <c r="Y37" s="27">
        <f t="shared" ref="Y37:Y55" si="38">ROUND(AVERAGE(W37:X37),3)</f>
        <v>1.9E-2</v>
      </c>
      <c r="Z37" s="28">
        <f t="shared" ref="Z37:Z55" si="39">ROUND(W37/0.15,2)</f>
        <v>0.21</v>
      </c>
      <c r="AA37" s="137">
        <f t="shared" ref="AA37:AA55" si="40">IF(L37="N/A", L37, ROUND(X37/0.15,2))</f>
        <v>0.04</v>
      </c>
      <c r="AB37" s="29">
        <f t="shared" ref="AB37:AB55" si="41">ROUND(Y37/0.15,2)</f>
        <v>0.13</v>
      </c>
      <c r="AC37" s="24">
        <f t="shared" ref="AC37:AC55" si="42">IF(Z37&lt;0.67,5,IF(Z37&lt;1,4,IF(Z37&lt;1.33,3,IF(Z37&lt;2.67,2,1))))</f>
        <v>5</v>
      </c>
      <c r="AD37" s="138">
        <f t="shared" ref="AD37:AD55" si="43">IF(L37="N/A",L37,IF(AA37&lt;0.67,5,IF(AA37&lt;1,4,IF(AA37&lt;1.33,3,IF(AA37&lt;2.67,2,1)))))</f>
        <v>5</v>
      </c>
      <c r="AE37" s="25">
        <f t="shared" ref="AE37:AE55" si="44">IF(AB37&lt;0.67,5,IF(AB37&lt;1,4,IF(AB37&lt;1.33,3,IF(AB37&lt;2.67,2,1))))</f>
        <v>5</v>
      </c>
      <c r="AF37" s="14"/>
      <c r="AG37" s="14"/>
      <c r="AH37" s="16"/>
      <c r="AI37" s="16"/>
      <c r="AJ37" s="16"/>
      <c r="AK37" s="16"/>
      <c r="AL37" s="15"/>
      <c r="AM37" s="15"/>
      <c r="AN37" s="15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</row>
    <row r="38" spans="1:51">
      <c r="A38" s="66">
        <v>8664</v>
      </c>
      <c r="B38" s="66" t="s">
        <v>200</v>
      </c>
      <c r="C38" s="140" t="str">
        <f>Rollover!A38</f>
        <v>GMC</v>
      </c>
      <c r="D38" s="10" t="str">
        <f>Rollover!B38</f>
        <v>Sierra 2500 PU/EC RWD</v>
      </c>
      <c r="E38" s="10" t="s">
        <v>88</v>
      </c>
      <c r="F38" s="73">
        <f>Rollover!C38</f>
        <v>2019</v>
      </c>
      <c r="G38" s="11">
        <v>30.782</v>
      </c>
      <c r="H38" s="12">
        <v>18.145</v>
      </c>
      <c r="I38" s="12">
        <v>30.512</v>
      </c>
      <c r="J38" s="12">
        <v>427.64</v>
      </c>
      <c r="K38" s="13">
        <v>1184.578</v>
      </c>
      <c r="L38" s="11">
        <v>29.309000000000001</v>
      </c>
      <c r="M38" s="12">
        <v>8.8030000000000008</v>
      </c>
      <c r="N38" s="12">
        <v>22.277999999999999</v>
      </c>
      <c r="O38" s="12">
        <v>1.403</v>
      </c>
      <c r="P38" s="13">
        <v>1183.692</v>
      </c>
      <c r="Q38" s="26">
        <f t="shared" si="30"/>
        <v>2.6662786942231189E-8</v>
      </c>
      <c r="R38" s="6">
        <f t="shared" si="31"/>
        <v>2.3615008588774373E-2</v>
      </c>
      <c r="S38" s="6">
        <f t="shared" si="32"/>
        <v>5.8918036323217437E-3</v>
      </c>
      <c r="T38" s="27">
        <f t="shared" si="33"/>
        <v>1.8441992585792898E-3</v>
      </c>
      <c r="U38" s="26">
        <f t="shared" si="34"/>
        <v>1.8341892864512963E-8</v>
      </c>
      <c r="V38" s="27">
        <f t="shared" si="35"/>
        <v>5.5255615214235883E-3</v>
      </c>
      <c r="W38" s="26">
        <f t="shared" si="36"/>
        <v>3.1E-2</v>
      </c>
      <c r="X38" s="6">
        <f t="shared" si="37"/>
        <v>6.0000000000000001E-3</v>
      </c>
      <c r="Y38" s="27">
        <f t="shared" si="38"/>
        <v>1.9E-2</v>
      </c>
      <c r="Z38" s="28">
        <f t="shared" si="39"/>
        <v>0.21</v>
      </c>
      <c r="AA38" s="137">
        <f t="shared" si="40"/>
        <v>0.04</v>
      </c>
      <c r="AB38" s="29">
        <f t="shared" si="41"/>
        <v>0.13</v>
      </c>
      <c r="AC38" s="24">
        <f t="shared" si="42"/>
        <v>5</v>
      </c>
      <c r="AD38" s="138">
        <f t="shared" si="43"/>
        <v>5</v>
      </c>
      <c r="AE38" s="25">
        <f t="shared" si="44"/>
        <v>5</v>
      </c>
      <c r="AF38" s="14"/>
      <c r="AG38" s="14"/>
      <c r="AH38" s="16"/>
      <c r="AI38" s="16"/>
      <c r="AJ38" s="16"/>
      <c r="AK38" s="16"/>
      <c r="AL38" s="15"/>
      <c r="AM38" s="15"/>
      <c r="AN38" s="15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</row>
    <row r="39" spans="1:51">
      <c r="A39" s="66">
        <v>8664</v>
      </c>
      <c r="B39" s="66" t="s">
        <v>200</v>
      </c>
      <c r="C39" s="140" t="str">
        <f>Rollover!A39</f>
        <v>GMC</v>
      </c>
      <c r="D39" s="10" t="str">
        <f>Rollover!B39</f>
        <v>Sierra 2500 PU/EC 4WD</v>
      </c>
      <c r="E39" s="10" t="s">
        <v>88</v>
      </c>
      <c r="F39" s="73">
        <f>Rollover!C39</f>
        <v>2019</v>
      </c>
      <c r="G39" s="11">
        <v>30.782</v>
      </c>
      <c r="H39" s="12">
        <v>18.145</v>
      </c>
      <c r="I39" s="12">
        <v>30.512</v>
      </c>
      <c r="J39" s="12">
        <v>427.64</v>
      </c>
      <c r="K39" s="13">
        <v>1184.578</v>
      </c>
      <c r="L39" s="11">
        <v>29.309000000000001</v>
      </c>
      <c r="M39" s="12">
        <v>8.8030000000000008</v>
      </c>
      <c r="N39" s="12">
        <v>22.277999999999999</v>
      </c>
      <c r="O39" s="12">
        <v>1.403</v>
      </c>
      <c r="P39" s="13">
        <v>1183.692</v>
      </c>
      <c r="Q39" s="26">
        <f t="shared" si="30"/>
        <v>2.6662786942231189E-8</v>
      </c>
      <c r="R39" s="6">
        <f t="shared" si="31"/>
        <v>2.3615008588774373E-2</v>
      </c>
      <c r="S39" s="6">
        <f t="shared" si="32"/>
        <v>5.8918036323217437E-3</v>
      </c>
      <c r="T39" s="27">
        <f t="shared" si="33"/>
        <v>1.8441992585792898E-3</v>
      </c>
      <c r="U39" s="26">
        <f t="shared" si="34"/>
        <v>1.8341892864512963E-8</v>
      </c>
      <c r="V39" s="27">
        <f t="shared" si="35"/>
        <v>5.5255615214235883E-3</v>
      </c>
      <c r="W39" s="26">
        <f t="shared" si="36"/>
        <v>3.1E-2</v>
      </c>
      <c r="X39" s="6">
        <f t="shared" si="37"/>
        <v>6.0000000000000001E-3</v>
      </c>
      <c r="Y39" s="27">
        <f t="shared" si="38"/>
        <v>1.9E-2</v>
      </c>
      <c r="Z39" s="28">
        <f t="shared" si="39"/>
        <v>0.21</v>
      </c>
      <c r="AA39" s="137">
        <f t="shared" si="40"/>
        <v>0.04</v>
      </c>
      <c r="AB39" s="29">
        <f t="shared" si="41"/>
        <v>0.13</v>
      </c>
      <c r="AC39" s="24">
        <f t="shared" si="42"/>
        <v>5</v>
      </c>
      <c r="AD39" s="138">
        <f t="shared" si="43"/>
        <v>5</v>
      </c>
      <c r="AE39" s="25">
        <f t="shared" si="44"/>
        <v>5</v>
      </c>
      <c r="AF39" s="14"/>
      <c r="AG39" s="14"/>
      <c r="AH39" s="16"/>
      <c r="AI39" s="16"/>
      <c r="AJ39" s="16"/>
      <c r="AK39" s="16"/>
      <c r="AL39" s="15"/>
      <c r="AM39" s="15"/>
      <c r="AN39" s="15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</row>
    <row r="40" spans="1:51" ht="13.15" customHeight="1">
      <c r="A40" s="66">
        <v>8664</v>
      </c>
      <c r="B40" s="66" t="s">
        <v>200</v>
      </c>
      <c r="C40" s="140" t="str">
        <f>Rollover!A40</f>
        <v>Chevrolet</v>
      </c>
      <c r="D40" s="10" t="str">
        <f>Rollover!B40</f>
        <v>Silverado 2500 PU/RC RWD</v>
      </c>
      <c r="E40" s="10" t="s">
        <v>88</v>
      </c>
      <c r="F40" s="73">
        <f>Rollover!C40</f>
        <v>2019</v>
      </c>
      <c r="G40" s="11">
        <v>30.782</v>
      </c>
      <c r="H40" s="12">
        <v>18.145</v>
      </c>
      <c r="I40" s="12">
        <v>30.512</v>
      </c>
      <c r="J40" s="12">
        <v>427.64</v>
      </c>
      <c r="K40" s="13">
        <v>1184.578</v>
      </c>
      <c r="L40" s="11" t="s">
        <v>229</v>
      </c>
      <c r="M40" s="12"/>
      <c r="N40" s="12"/>
      <c r="O40" s="12"/>
      <c r="P40" s="13"/>
      <c r="Q40" s="26">
        <f t="shared" si="30"/>
        <v>2.6662786942231189E-8</v>
      </c>
      <c r="R40" s="6">
        <f t="shared" si="31"/>
        <v>2.3615008588774373E-2</v>
      </c>
      <c r="S40" s="6">
        <f t="shared" si="32"/>
        <v>5.8918036323217437E-3</v>
      </c>
      <c r="T40" s="27">
        <f t="shared" si="33"/>
        <v>1.8441992585792898E-3</v>
      </c>
      <c r="U40" s="26" t="e">
        <f t="shared" si="34"/>
        <v>#VALUE!</v>
      </c>
      <c r="V40" s="27">
        <f t="shared" si="35"/>
        <v>1.8229037773026034E-3</v>
      </c>
      <c r="W40" s="26">
        <f t="shared" si="36"/>
        <v>3.1E-2</v>
      </c>
      <c r="X40" s="6" t="str">
        <f t="shared" si="37"/>
        <v>N/A</v>
      </c>
      <c r="Y40" s="27">
        <f t="shared" si="38"/>
        <v>3.1E-2</v>
      </c>
      <c r="Z40" s="28">
        <f t="shared" si="39"/>
        <v>0.21</v>
      </c>
      <c r="AA40" s="137" t="str">
        <f t="shared" si="40"/>
        <v>N/A</v>
      </c>
      <c r="AB40" s="29">
        <f t="shared" si="41"/>
        <v>0.21</v>
      </c>
      <c r="AC40" s="24">
        <f t="shared" si="42"/>
        <v>5</v>
      </c>
      <c r="AD40" s="138" t="str">
        <f t="shared" si="43"/>
        <v>N/A</v>
      </c>
      <c r="AE40" s="25">
        <f t="shared" si="44"/>
        <v>5</v>
      </c>
      <c r="AF40" s="14"/>
      <c r="AG40" s="14"/>
      <c r="AH40" s="16"/>
      <c r="AI40" s="16"/>
      <c r="AJ40" s="16"/>
      <c r="AK40" s="16"/>
      <c r="AL40" s="15"/>
      <c r="AM40" s="15"/>
      <c r="AN40" s="15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</row>
    <row r="41" spans="1:51" ht="13.15" customHeight="1">
      <c r="A41" s="66">
        <v>8664</v>
      </c>
      <c r="B41" s="66" t="s">
        <v>200</v>
      </c>
      <c r="C41" s="140" t="str">
        <f>Rollover!A41</f>
        <v>Chevrolet</v>
      </c>
      <c r="D41" s="10" t="str">
        <f>Rollover!B41</f>
        <v>Silverado 2500 PU/RC 4WD</v>
      </c>
      <c r="E41" s="10" t="s">
        <v>88</v>
      </c>
      <c r="F41" s="73">
        <f>Rollover!C41</f>
        <v>2019</v>
      </c>
      <c r="G41" s="11">
        <v>30.782</v>
      </c>
      <c r="H41" s="12">
        <v>18.145</v>
      </c>
      <c r="I41" s="12">
        <v>30.512</v>
      </c>
      <c r="J41" s="12">
        <v>427.64</v>
      </c>
      <c r="K41" s="13">
        <v>1184.578</v>
      </c>
      <c r="L41" s="11" t="s">
        <v>229</v>
      </c>
      <c r="M41" s="12"/>
      <c r="N41" s="12"/>
      <c r="O41" s="12"/>
      <c r="P41" s="13"/>
      <c r="Q41" s="26">
        <f t="shared" si="30"/>
        <v>2.6662786942231189E-8</v>
      </c>
      <c r="R41" s="6">
        <f t="shared" si="31"/>
        <v>2.3615008588774373E-2</v>
      </c>
      <c r="S41" s="6">
        <f t="shared" si="32"/>
        <v>5.8918036323217437E-3</v>
      </c>
      <c r="T41" s="27">
        <f t="shared" si="33"/>
        <v>1.8441992585792898E-3</v>
      </c>
      <c r="U41" s="26" t="e">
        <f t="shared" si="34"/>
        <v>#VALUE!</v>
      </c>
      <c r="V41" s="27">
        <f t="shared" si="35"/>
        <v>1.8229037773026034E-3</v>
      </c>
      <c r="W41" s="26">
        <f t="shared" si="36"/>
        <v>3.1E-2</v>
      </c>
      <c r="X41" s="6" t="str">
        <f t="shared" si="37"/>
        <v>N/A</v>
      </c>
      <c r="Y41" s="27">
        <f t="shared" si="38"/>
        <v>3.1E-2</v>
      </c>
      <c r="Z41" s="28">
        <f t="shared" si="39"/>
        <v>0.21</v>
      </c>
      <c r="AA41" s="137" t="str">
        <f t="shared" si="40"/>
        <v>N/A</v>
      </c>
      <c r="AB41" s="29">
        <f t="shared" si="41"/>
        <v>0.21</v>
      </c>
      <c r="AC41" s="24">
        <f t="shared" si="42"/>
        <v>5</v>
      </c>
      <c r="AD41" s="138" t="str">
        <f t="shared" si="43"/>
        <v>N/A</v>
      </c>
      <c r="AE41" s="25">
        <f t="shared" si="44"/>
        <v>5</v>
      </c>
      <c r="AF41" s="14"/>
      <c r="AG41" s="14"/>
      <c r="AH41" s="16"/>
      <c r="AI41" s="16"/>
      <c r="AJ41" s="16"/>
      <c r="AK41" s="16"/>
      <c r="AL41" s="15"/>
      <c r="AM41" s="15"/>
      <c r="AN41" s="15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</row>
    <row r="42" spans="1:51" ht="13.15" customHeight="1">
      <c r="A42" s="66">
        <v>8664</v>
      </c>
      <c r="B42" s="66" t="s">
        <v>200</v>
      </c>
      <c r="C42" s="140" t="str">
        <f>Rollover!A42</f>
        <v>GMC</v>
      </c>
      <c r="D42" s="10" t="str">
        <f>Rollover!B42</f>
        <v>Sierra 2500 PU/RC RWD</v>
      </c>
      <c r="E42" s="10" t="s">
        <v>88</v>
      </c>
      <c r="F42" s="73">
        <f>Rollover!C42</f>
        <v>2019</v>
      </c>
      <c r="G42" s="11">
        <v>30.782</v>
      </c>
      <c r="H42" s="12">
        <v>18.145</v>
      </c>
      <c r="I42" s="12">
        <v>30.512</v>
      </c>
      <c r="J42" s="12">
        <v>427.64</v>
      </c>
      <c r="K42" s="13">
        <v>1184.578</v>
      </c>
      <c r="L42" s="11" t="s">
        <v>229</v>
      </c>
      <c r="M42" s="12"/>
      <c r="N42" s="12"/>
      <c r="O42" s="12"/>
      <c r="P42" s="13"/>
      <c r="Q42" s="26">
        <f t="shared" si="30"/>
        <v>2.6662786942231189E-8</v>
      </c>
      <c r="R42" s="6">
        <f t="shared" si="31"/>
        <v>2.3615008588774373E-2</v>
      </c>
      <c r="S42" s="6">
        <f t="shared" si="32"/>
        <v>5.8918036323217437E-3</v>
      </c>
      <c r="T42" s="27">
        <f t="shared" si="33"/>
        <v>1.8441992585792898E-3</v>
      </c>
      <c r="U42" s="26" t="e">
        <f t="shared" si="34"/>
        <v>#VALUE!</v>
      </c>
      <c r="V42" s="27">
        <f t="shared" si="35"/>
        <v>1.8229037773026034E-3</v>
      </c>
      <c r="W42" s="26">
        <f t="shared" si="36"/>
        <v>3.1E-2</v>
      </c>
      <c r="X42" s="6" t="str">
        <f t="shared" si="37"/>
        <v>N/A</v>
      </c>
      <c r="Y42" s="27">
        <f t="shared" si="38"/>
        <v>3.1E-2</v>
      </c>
      <c r="Z42" s="28">
        <f t="shared" si="39"/>
        <v>0.21</v>
      </c>
      <c r="AA42" s="137" t="str">
        <f t="shared" si="40"/>
        <v>N/A</v>
      </c>
      <c r="AB42" s="29">
        <f t="shared" si="41"/>
        <v>0.21</v>
      </c>
      <c r="AC42" s="24">
        <f t="shared" si="42"/>
        <v>5</v>
      </c>
      <c r="AD42" s="138" t="str">
        <f t="shared" si="43"/>
        <v>N/A</v>
      </c>
      <c r="AE42" s="25">
        <f t="shared" si="44"/>
        <v>5</v>
      </c>
      <c r="AF42" s="14"/>
      <c r="AG42" s="14"/>
      <c r="AH42" s="16"/>
      <c r="AI42" s="16"/>
      <c r="AJ42" s="16"/>
      <c r="AK42" s="16"/>
      <c r="AL42" s="15"/>
      <c r="AM42" s="15"/>
      <c r="AN42" s="15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</row>
    <row r="43" spans="1:51" ht="13.15" customHeight="1">
      <c r="A43" s="66">
        <v>8664</v>
      </c>
      <c r="B43" s="66" t="s">
        <v>200</v>
      </c>
      <c r="C43" s="140" t="str">
        <f>Rollover!A43</f>
        <v>GMC</v>
      </c>
      <c r="D43" s="10" t="str">
        <f>Rollover!B43</f>
        <v>Sierra 2500 PU/RC 4WD</v>
      </c>
      <c r="E43" s="10" t="s">
        <v>88</v>
      </c>
      <c r="F43" s="73">
        <f>Rollover!C43</f>
        <v>2019</v>
      </c>
      <c r="G43" s="11">
        <v>30.782</v>
      </c>
      <c r="H43" s="12">
        <v>18.145</v>
      </c>
      <c r="I43" s="12">
        <v>30.512</v>
      </c>
      <c r="J43" s="12">
        <v>427.64</v>
      </c>
      <c r="K43" s="13">
        <v>1184.578</v>
      </c>
      <c r="L43" s="11" t="s">
        <v>229</v>
      </c>
      <c r="M43" s="12"/>
      <c r="N43" s="12"/>
      <c r="O43" s="12"/>
      <c r="P43" s="13"/>
      <c r="Q43" s="26">
        <f t="shared" si="30"/>
        <v>2.6662786942231189E-8</v>
      </c>
      <c r="R43" s="6">
        <f t="shared" si="31"/>
        <v>2.3615008588774373E-2</v>
      </c>
      <c r="S43" s="6">
        <f t="shared" si="32"/>
        <v>5.8918036323217437E-3</v>
      </c>
      <c r="T43" s="27">
        <f t="shared" si="33"/>
        <v>1.8441992585792898E-3</v>
      </c>
      <c r="U43" s="26" t="e">
        <f t="shared" si="34"/>
        <v>#VALUE!</v>
      </c>
      <c r="V43" s="27">
        <f t="shared" si="35"/>
        <v>1.8229037773026034E-3</v>
      </c>
      <c r="W43" s="26">
        <f t="shared" si="36"/>
        <v>3.1E-2</v>
      </c>
      <c r="X43" s="6" t="str">
        <f t="shared" si="37"/>
        <v>N/A</v>
      </c>
      <c r="Y43" s="27">
        <f t="shared" si="38"/>
        <v>3.1E-2</v>
      </c>
      <c r="Z43" s="28">
        <f t="shared" si="39"/>
        <v>0.21</v>
      </c>
      <c r="AA43" s="137" t="str">
        <f t="shared" si="40"/>
        <v>N/A</v>
      </c>
      <c r="AB43" s="29">
        <f t="shared" si="41"/>
        <v>0.21</v>
      </c>
      <c r="AC43" s="24">
        <f t="shared" si="42"/>
        <v>5</v>
      </c>
      <c r="AD43" s="138" t="str">
        <f t="shared" si="43"/>
        <v>N/A</v>
      </c>
      <c r="AE43" s="25">
        <f t="shared" si="44"/>
        <v>5</v>
      </c>
      <c r="AF43" s="14"/>
      <c r="AG43" s="14"/>
      <c r="AH43" s="16"/>
      <c r="AI43" s="16"/>
      <c r="AJ43" s="16"/>
      <c r="AK43" s="16"/>
      <c r="AL43" s="15"/>
      <c r="AM43" s="15"/>
      <c r="AN43" s="15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</row>
    <row r="44" spans="1:51" ht="13.15" customHeight="1">
      <c r="A44" s="66">
        <v>8750</v>
      </c>
      <c r="B44" s="66" t="s">
        <v>248</v>
      </c>
      <c r="C44" s="30" t="str">
        <f>Rollover!A44</f>
        <v>Chevrolet</v>
      </c>
      <c r="D44" s="49" t="str">
        <f>Rollover!B44</f>
        <v>Suburban 1500 SUV RWD</v>
      </c>
      <c r="E44" s="10" t="s">
        <v>88</v>
      </c>
      <c r="F44" s="73">
        <f>Rollover!C44</f>
        <v>2019</v>
      </c>
      <c r="G44" s="11">
        <v>27.114000000000001</v>
      </c>
      <c r="H44" s="12">
        <v>23.036999999999999</v>
      </c>
      <c r="I44" s="12">
        <v>32.71</v>
      </c>
      <c r="J44" s="12">
        <v>482.13600000000002</v>
      </c>
      <c r="K44" s="13">
        <v>1366.163</v>
      </c>
      <c r="L44" s="11">
        <v>75.058000000000007</v>
      </c>
      <c r="M44" s="12">
        <v>8.5009999999999994</v>
      </c>
      <c r="N44" s="12">
        <v>20.587</v>
      </c>
      <c r="O44" s="12">
        <v>2.214</v>
      </c>
      <c r="P44" s="13">
        <v>1775.0719999999999</v>
      </c>
      <c r="Q44" s="26">
        <f t="shared" si="30"/>
        <v>1.0039827922654699E-8</v>
      </c>
      <c r="R44" s="6">
        <f t="shared" si="31"/>
        <v>3.6530274881158953E-2</v>
      </c>
      <c r="S44" s="6">
        <f t="shared" si="32"/>
        <v>6.6132561769926788E-3</v>
      </c>
      <c r="T44" s="27">
        <f t="shared" si="33"/>
        <v>2.2510145531283066E-3</v>
      </c>
      <c r="U44" s="26">
        <f t="shared" si="34"/>
        <v>1.1411545498671365E-5</v>
      </c>
      <c r="V44" s="27">
        <f t="shared" si="35"/>
        <v>9.5944250982035011E-3</v>
      </c>
      <c r="W44" s="26">
        <f t="shared" si="36"/>
        <v>4.4999999999999998E-2</v>
      </c>
      <c r="X44" s="6">
        <f t="shared" si="37"/>
        <v>0.01</v>
      </c>
      <c r="Y44" s="27">
        <f t="shared" si="38"/>
        <v>2.8000000000000001E-2</v>
      </c>
      <c r="Z44" s="28">
        <f t="shared" si="39"/>
        <v>0.3</v>
      </c>
      <c r="AA44" s="137">
        <f t="shared" si="40"/>
        <v>7.0000000000000007E-2</v>
      </c>
      <c r="AB44" s="29">
        <f t="shared" si="41"/>
        <v>0.19</v>
      </c>
      <c r="AC44" s="24">
        <f t="shared" si="42"/>
        <v>5</v>
      </c>
      <c r="AD44" s="138">
        <f t="shared" si="43"/>
        <v>5</v>
      </c>
      <c r="AE44" s="25">
        <f t="shared" si="44"/>
        <v>5</v>
      </c>
      <c r="AF44" s="14"/>
      <c r="AG44" s="14"/>
      <c r="AH44" s="16"/>
      <c r="AI44" s="16"/>
      <c r="AJ44" s="16"/>
      <c r="AK44" s="16"/>
      <c r="AL44" s="15"/>
      <c r="AM44" s="15"/>
      <c r="AN44" s="15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</row>
    <row r="45" spans="1:51" ht="13.15" customHeight="1">
      <c r="A45" s="66">
        <v>8750</v>
      </c>
      <c r="B45" s="66" t="s">
        <v>248</v>
      </c>
      <c r="C45" s="30" t="str">
        <f>Rollover!A45</f>
        <v>Chevrolet</v>
      </c>
      <c r="D45" s="49" t="str">
        <f>Rollover!B45</f>
        <v>Suburban 1500 SUV 4WD</v>
      </c>
      <c r="E45" s="10" t="s">
        <v>88</v>
      </c>
      <c r="F45" s="73">
        <f>Rollover!C45</f>
        <v>2019</v>
      </c>
      <c r="G45" s="11">
        <v>27.114000000000001</v>
      </c>
      <c r="H45" s="12">
        <v>23.036999999999999</v>
      </c>
      <c r="I45" s="12">
        <v>32.71</v>
      </c>
      <c r="J45" s="12">
        <v>482.13600000000002</v>
      </c>
      <c r="K45" s="13">
        <v>1366.163</v>
      </c>
      <c r="L45" s="11">
        <v>75.058000000000007</v>
      </c>
      <c r="M45" s="12">
        <v>8.5009999999999994</v>
      </c>
      <c r="N45" s="12">
        <v>20.587</v>
      </c>
      <c r="O45" s="12">
        <v>2.214</v>
      </c>
      <c r="P45" s="13">
        <v>1775.0719999999999</v>
      </c>
      <c r="Q45" s="26">
        <f t="shared" si="30"/>
        <v>1.0039827922654699E-8</v>
      </c>
      <c r="R45" s="6">
        <f t="shared" si="31"/>
        <v>3.6530274881158953E-2</v>
      </c>
      <c r="S45" s="6">
        <f t="shared" si="32"/>
        <v>6.6132561769926788E-3</v>
      </c>
      <c r="T45" s="27">
        <f t="shared" si="33"/>
        <v>2.2510145531283066E-3</v>
      </c>
      <c r="U45" s="26">
        <f t="shared" si="34"/>
        <v>1.1411545498671365E-5</v>
      </c>
      <c r="V45" s="27">
        <f t="shared" si="35"/>
        <v>9.5944250982035011E-3</v>
      </c>
      <c r="W45" s="26">
        <f t="shared" si="36"/>
        <v>4.4999999999999998E-2</v>
      </c>
      <c r="X45" s="6">
        <f t="shared" si="37"/>
        <v>0.01</v>
      </c>
      <c r="Y45" s="27">
        <f t="shared" si="38"/>
        <v>2.8000000000000001E-2</v>
      </c>
      <c r="Z45" s="28">
        <f t="shared" si="39"/>
        <v>0.3</v>
      </c>
      <c r="AA45" s="137">
        <f t="shared" si="40"/>
        <v>7.0000000000000007E-2</v>
      </c>
      <c r="AB45" s="29">
        <f t="shared" si="41"/>
        <v>0.19</v>
      </c>
      <c r="AC45" s="24">
        <f t="shared" si="42"/>
        <v>5</v>
      </c>
      <c r="AD45" s="138">
        <f t="shared" si="43"/>
        <v>5</v>
      </c>
      <c r="AE45" s="25">
        <f t="shared" si="44"/>
        <v>5</v>
      </c>
      <c r="AF45" s="14"/>
      <c r="AG45" s="14"/>
      <c r="AH45" s="16"/>
      <c r="AI45" s="16"/>
      <c r="AJ45" s="16"/>
      <c r="AK45" s="16"/>
      <c r="AL45" s="15"/>
      <c r="AM45" s="15"/>
      <c r="AN45" s="15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</row>
    <row r="46" spans="1:51" ht="13.15" customHeight="1">
      <c r="A46" s="66">
        <v>8750</v>
      </c>
      <c r="B46" s="66" t="s">
        <v>248</v>
      </c>
      <c r="C46" s="140" t="str">
        <f>Rollover!A46</f>
        <v>GMC</v>
      </c>
      <c r="D46" s="10" t="str">
        <f>Rollover!B46</f>
        <v>Yukon XL 1500 SUV RWD</v>
      </c>
      <c r="E46" s="10" t="s">
        <v>88</v>
      </c>
      <c r="F46" s="73">
        <f>Rollover!C46</f>
        <v>2019</v>
      </c>
      <c r="G46" s="11">
        <v>27.114000000000001</v>
      </c>
      <c r="H46" s="12">
        <v>23.036999999999999</v>
      </c>
      <c r="I46" s="12">
        <v>32.71</v>
      </c>
      <c r="J46" s="12">
        <v>482.13600000000002</v>
      </c>
      <c r="K46" s="13">
        <v>1366.163</v>
      </c>
      <c r="L46" s="11">
        <v>75.058000000000007</v>
      </c>
      <c r="M46" s="12">
        <v>8.5009999999999994</v>
      </c>
      <c r="N46" s="12">
        <v>20.587</v>
      </c>
      <c r="O46" s="12">
        <v>2.214</v>
      </c>
      <c r="P46" s="13">
        <v>1775.0719999999999</v>
      </c>
      <c r="Q46" s="26">
        <f t="shared" si="30"/>
        <v>1.0039827922654699E-8</v>
      </c>
      <c r="R46" s="6">
        <f t="shared" si="31"/>
        <v>3.6530274881158953E-2</v>
      </c>
      <c r="S46" s="6">
        <f t="shared" si="32"/>
        <v>6.6132561769926788E-3</v>
      </c>
      <c r="T46" s="27">
        <f t="shared" si="33"/>
        <v>2.2510145531283066E-3</v>
      </c>
      <c r="U46" s="26">
        <f t="shared" si="34"/>
        <v>1.1411545498671365E-5</v>
      </c>
      <c r="V46" s="27">
        <f t="shared" si="35"/>
        <v>9.5944250982035011E-3</v>
      </c>
      <c r="W46" s="26">
        <f t="shared" si="36"/>
        <v>4.4999999999999998E-2</v>
      </c>
      <c r="X46" s="6">
        <f t="shared" si="37"/>
        <v>0.01</v>
      </c>
      <c r="Y46" s="27">
        <f t="shared" si="38"/>
        <v>2.8000000000000001E-2</v>
      </c>
      <c r="Z46" s="28">
        <f t="shared" si="39"/>
        <v>0.3</v>
      </c>
      <c r="AA46" s="137">
        <f t="shared" si="40"/>
        <v>7.0000000000000007E-2</v>
      </c>
      <c r="AB46" s="29">
        <f t="shared" si="41"/>
        <v>0.19</v>
      </c>
      <c r="AC46" s="24">
        <f t="shared" si="42"/>
        <v>5</v>
      </c>
      <c r="AD46" s="138">
        <f t="shared" si="43"/>
        <v>5</v>
      </c>
      <c r="AE46" s="25">
        <f t="shared" si="44"/>
        <v>5</v>
      </c>
      <c r="AF46" s="14"/>
      <c r="AG46" s="14"/>
      <c r="AH46" s="16"/>
      <c r="AI46" s="16"/>
      <c r="AJ46" s="16"/>
      <c r="AK46" s="16"/>
      <c r="AL46" s="15"/>
      <c r="AM46" s="15"/>
      <c r="AN46" s="15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</row>
    <row r="47" spans="1:51" ht="13.15" customHeight="1">
      <c r="A47" s="66">
        <v>8750</v>
      </c>
      <c r="B47" s="66" t="s">
        <v>248</v>
      </c>
      <c r="C47" s="140" t="str">
        <f>Rollover!A47</f>
        <v>GMC</v>
      </c>
      <c r="D47" s="10" t="str">
        <f>Rollover!B47</f>
        <v>Yukon XL 1500 SUV 4WD</v>
      </c>
      <c r="E47" s="10" t="s">
        <v>88</v>
      </c>
      <c r="F47" s="73">
        <f>Rollover!C47</f>
        <v>2019</v>
      </c>
      <c r="G47" s="11">
        <v>27.114000000000001</v>
      </c>
      <c r="H47" s="12">
        <v>23.036999999999999</v>
      </c>
      <c r="I47" s="12">
        <v>32.71</v>
      </c>
      <c r="J47" s="12">
        <v>482.13600000000002</v>
      </c>
      <c r="K47" s="13">
        <v>1366.163</v>
      </c>
      <c r="L47" s="11">
        <v>75.058000000000007</v>
      </c>
      <c r="M47" s="12">
        <v>8.5009999999999994</v>
      </c>
      <c r="N47" s="12">
        <v>20.587</v>
      </c>
      <c r="O47" s="12">
        <v>2.214</v>
      </c>
      <c r="P47" s="13">
        <v>1775.0719999999999</v>
      </c>
      <c r="Q47" s="26">
        <f t="shared" si="30"/>
        <v>1.0039827922654699E-8</v>
      </c>
      <c r="R47" s="6">
        <f t="shared" si="31"/>
        <v>3.6530274881158953E-2</v>
      </c>
      <c r="S47" s="6">
        <f t="shared" si="32"/>
        <v>6.6132561769926788E-3</v>
      </c>
      <c r="T47" s="27">
        <f t="shared" si="33"/>
        <v>2.2510145531283066E-3</v>
      </c>
      <c r="U47" s="26">
        <f t="shared" si="34"/>
        <v>1.1411545498671365E-5</v>
      </c>
      <c r="V47" s="27">
        <f t="shared" si="35"/>
        <v>9.5944250982035011E-3</v>
      </c>
      <c r="W47" s="26">
        <f t="shared" si="36"/>
        <v>4.4999999999999998E-2</v>
      </c>
      <c r="X47" s="6">
        <f t="shared" si="37"/>
        <v>0.01</v>
      </c>
      <c r="Y47" s="27">
        <f t="shared" si="38"/>
        <v>2.8000000000000001E-2</v>
      </c>
      <c r="Z47" s="28">
        <f t="shared" si="39"/>
        <v>0.3</v>
      </c>
      <c r="AA47" s="137">
        <f t="shared" si="40"/>
        <v>7.0000000000000007E-2</v>
      </c>
      <c r="AB47" s="29">
        <f t="shared" si="41"/>
        <v>0.19</v>
      </c>
      <c r="AC47" s="24">
        <f t="shared" si="42"/>
        <v>5</v>
      </c>
      <c r="AD47" s="138">
        <f t="shared" si="43"/>
        <v>5</v>
      </c>
      <c r="AE47" s="25">
        <f t="shared" si="44"/>
        <v>5</v>
      </c>
      <c r="AF47" s="14"/>
      <c r="AG47" s="14"/>
      <c r="AH47" s="16"/>
      <c r="AI47" s="16"/>
      <c r="AJ47" s="16"/>
      <c r="AK47" s="16"/>
      <c r="AL47" s="15"/>
      <c r="AM47" s="15"/>
      <c r="AN47" s="15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</row>
    <row r="48" spans="1:51" ht="13.15" customHeight="1">
      <c r="A48" s="66">
        <v>8642</v>
      </c>
      <c r="B48" s="66" t="s">
        <v>259</v>
      </c>
      <c r="C48" s="30" t="str">
        <f>Rollover!A48</f>
        <v>Chevrolet</v>
      </c>
      <c r="D48" s="49" t="str">
        <f>Rollover!B48</f>
        <v>Tahoe SUV RWD</v>
      </c>
      <c r="E48" s="10" t="s">
        <v>202</v>
      </c>
      <c r="F48" s="73">
        <f>Rollover!C48</f>
        <v>2019</v>
      </c>
      <c r="G48" s="11">
        <v>22.847999999999999</v>
      </c>
      <c r="H48" s="12">
        <v>17.475000000000001</v>
      </c>
      <c r="I48" s="12" t="s">
        <v>260</v>
      </c>
      <c r="J48" s="12">
        <v>473.77</v>
      </c>
      <c r="K48" s="13">
        <v>950.86800000000005</v>
      </c>
      <c r="L48" s="11">
        <v>106.536</v>
      </c>
      <c r="M48" s="12">
        <v>9.0090000000000003</v>
      </c>
      <c r="N48" s="12">
        <v>26.11</v>
      </c>
      <c r="O48" s="12">
        <v>12.529</v>
      </c>
      <c r="P48" s="13">
        <v>927.072</v>
      </c>
      <c r="Q48" s="26">
        <f t="shared" si="30"/>
        <v>2.5687971734165525E-9</v>
      </c>
      <c r="R48" s="6">
        <f t="shared" si="31"/>
        <v>2.2236179043116356E-2</v>
      </c>
      <c r="S48" s="6">
        <f t="shared" si="32"/>
        <v>6.4970513784922395E-3</v>
      </c>
      <c r="T48" s="27">
        <f t="shared" si="33"/>
        <v>1.4267260361780945E-3</v>
      </c>
      <c r="U48" s="26">
        <f t="shared" si="34"/>
        <v>8.426987437660663E-5</v>
      </c>
      <c r="V48" s="27">
        <f t="shared" si="35"/>
        <v>4.3463964067471045E-3</v>
      </c>
      <c r="W48" s="26">
        <f t="shared" si="36"/>
        <v>0.03</v>
      </c>
      <c r="X48" s="6">
        <f t="shared" si="37"/>
        <v>4.0000000000000001E-3</v>
      </c>
      <c r="Y48" s="27">
        <f t="shared" si="38"/>
        <v>1.7000000000000001E-2</v>
      </c>
      <c r="Z48" s="28">
        <f t="shared" si="39"/>
        <v>0.2</v>
      </c>
      <c r="AA48" s="137">
        <f t="shared" si="40"/>
        <v>0.03</v>
      </c>
      <c r="AB48" s="29">
        <f t="shared" si="41"/>
        <v>0.11</v>
      </c>
      <c r="AC48" s="24">
        <f t="shared" si="42"/>
        <v>5</v>
      </c>
      <c r="AD48" s="138">
        <f t="shared" si="43"/>
        <v>5</v>
      </c>
      <c r="AE48" s="25">
        <f t="shared" si="44"/>
        <v>5</v>
      </c>
      <c r="AF48" s="14"/>
      <c r="AG48" s="14"/>
      <c r="AH48" s="16"/>
      <c r="AI48" s="16"/>
      <c r="AJ48" s="16"/>
      <c r="AK48" s="16"/>
      <c r="AL48" s="15"/>
      <c r="AM48" s="15"/>
      <c r="AN48" s="15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</row>
    <row r="49" spans="1:51" ht="13.15" customHeight="1">
      <c r="A49" s="66">
        <v>8642</v>
      </c>
      <c r="B49" s="66" t="s">
        <v>259</v>
      </c>
      <c r="C49" s="30" t="str">
        <f>Rollover!A49</f>
        <v>Chevrolet</v>
      </c>
      <c r="D49" s="49" t="str">
        <f>Rollover!B49</f>
        <v>Tahoe SUV 4WD</v>
      </c>
      <c r="E49" s="10" t="s">
        <v>202</v>
      </c>
      <c r="F49" s="73">
        <f>Rollover!C49</f>
        <v>2019</v>
      </c>
      <c r="G49" s="11">
        <v>22.847999999999999</v>
      </c>
      <c r="H49" s="12">
        <v>17.475000000000001</v>
      </c>
      <c r="I49" s="12" t="s">
        <v>260</v>
      </c>
      <c r="J49" s="12">
        <v>473.77</v>
      </c>
      <c r="K49" s="13">
        <v>950.86800000000005</v>
      </c>
      <c r="L49" s="11">
        <v>106.536</v>
      </c>
      <c r="M49" s="12">
        <v>9.0090000000000003</v>
      </c>
      <c r="N49" s="12">
        <v>26.11</v>
      </c>
      <c r="O49" s="12">
        <v>12.529</v>
      </c>
      <c r="P49" s="13">
        <v>927.072</v>
      </c>
      <c r="Q49" s="26">
        <f t="shared" si="30"/>
        <v>2.5687971734165525E-9</v>
      </c>
      <c r="R49" s="6">
        <f t="shared" si="31"/>
        <v>2.2236179043116356E-2</v>
      </c>
      <c r="S49" s="6">
        <f t="shared" si="32"/>
        <v>6.4970513784922395E-3</v>
      </c>
      <c r="T49" s="27">
        <f t="shared" si="33"/>
        <v>1.4267260361780945E-3</v>
      </c>
      <c r="U49" s="26">
        <f t="shared" si="34"/>
        <v>8.426987437660663E-5</v>
      </c>
      <c r="V49" s="27">
        <f t="shared" si="35"/>
        <v>4.3463964067471045E-3</v>
      </c>
      <c r="W49" s="26">
        <f t="shared" si="36"/>
        <v>0.03</v>
      </c>
      <c r="X49" s="6">
        <f t="shared" si="37"/>
        <v>4.0000000000000001E-3</v>
      </c>
      <c r="Y49" s="27">
        <f t="shared" si="38"/>
        <v>1.7000000000000001E-2</v>
      </c>
      <c r="Z49" s="28">
        <f t="shared" si="39"/>
        <v>0.2</v>
      </c>
      <c r="AA49" s="137">
        <f t="shared" si="40"/>
        <v>0.03</v>
      </c>
      <c r="AB49" s="29">
        <f t="shared" si="41"/>
        <v>0.11</v>
      </c>
      <c r="AC49" s="24">
        <f t="shared" si="42"/>
        <v>5</v>
      </c>
      <c r="AD49" s="138">
        <f t="shared" si="43"/>
        <v>5</v>
      </c>
      <c r="AE49" s="25">
        <f t="shared" si="44"/>
        <v>5</v>
      </c>
      <c r="AF49" s="14"/>
      <c r="AG49" s="14"/>
      <c r="AH49" s="16"/>
      <c r="AI49" s="16"/>
      <c r="AJ49" s="16"/>
      <c r="AK49" s="16"/>
      <c r="AL49" s="15"/>
      <c r="AM49" s="15"/>
      <c r="AN49" s="15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</row>
    <row r="50" spans="1:51" ht="13.15" customHeight="1">
      <c r="A50" s="66">
        <v>8642</v>
      </c>
      <c r="B50" s="66" t="s">
        <v>259</v>
      </c>
      <c r="C50" s="140" t="str">
        <f>Rollover!A50</f>
        <v>GMC</v>
      </c>
      <c r="D50" s="10" t="str">
        <f>Rollover!B50</f>
        <v>Yukon SUV RWD</v>
      </c>
      <c r="E50" s="10" t="s">
        <v>202</v>
      </c>
      <c r="F50" s="73">
        <f>Rollover!C50</f>
        <v>2019</v>
      </c>
      <c r="G50" s="11">
        <v>22.847999999999999</v>
      </c>
      <c r="H50" s="12">
        <v>17.475000000000001</v>
      </c>
      <c r="I50" s="12" t="s">
        <v>260</v>
      </c>
      <c r="J50" s="12">
        <v>473.77</v>
      </c>
      <c r="K50" s="13">
        <v>950.86800000000005</v>
      </c>
      <c r="L50" s="11">
        <v>106.536</v>
      </c>
      <c r="M50" s="12">
        <v>9.0090000000000003</v>
      </c>
      <c r="N50" s="12">
        <v>26.11</v>
      </c>
      <c r="O50" s="12">
        <v>12.529</v>
      </c>
      <c r="P50" s="13">
        <v>927.072</v>
      </c>
      <c r="Q50" s="26">
        <f t="shared" si="30"/>
        <v>2.5687971734165525E-9</v>
      </c>
      <c r="R50" s="6">
        <f t="shared" si="31"/>
        <v>2.2236179043116356E-2</v>
      </c>
      <c r="S50" s="6">
        <f t="shared" si="32"/>
        <v>6.4970513784922395E-3</v>
      </c>
      <c r="T50" s="27">
        <f t="shared" si="33"/>
        <v>1.4267260361780945E-3</v>
      </c>
      <c r="U50" s="26">
        <f t="shared" si="34"/>
        <v>8.426987437660663E-5</v>
      </c>
      <c r="V50" s="27">
        <f t="shared" si="35"/>
        <v>4.3463964067471045E-3</v>
      </c>
      <c r="W50" s="26">
        <f t="shared" si="36"/>
        <v>0.03</v>
      </c>
      <c r="X50" s="6">
        <f t="shared" si="37"/>
        <v>4.0000000000000001E-3</v>
      </c>
      <c r="Y50" s="27">
        <f t="shared" si="38"/>
        <v>1.7000000000000001E-2</v>
      </c>
      <c r="Z50" s="28">
        <f t="shared" si="39"/>
        <v>0.2</v>
      </c>
      <c r="AA50" s="137">
        <f t="shared" si="40"/>
        <v>0.03</v>
      </c>
      <c r="AB50" s="29">
        <f t="shared" si="41"/>
        <v>0.11</v>
      </c>
      <c r="AC50" s="24">
        <f t="shared" si="42"/>
        <v>5</v>
      </c>
      <c r="AD50" s="138">
        <f t="shared" si="43"/>
        <v>5</v>
      </c>
      <c r="AE50" s="25">
        <f t="shared" si="44"/>
        <v>5</v>
      </c>
      <c r="AF50" s="14"/>
      <c r="AG50" s="14"/>
      <c r="AH50" s="16"/>
      <c r="AI50" s="16"/>
      <c r="AJ50" s="16"/>
      <c r="AK50" s="16"/>
      <c r="AL50" s="15"/>
      <c r="AM50" s="15"/>
      <c r="AN50" s="15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</row>
    <row r="51" spans="1:51" ht="13.15" customHeight="1">
      <c r="A51" s="66">
        <v>8642</v>
      </c>
      <c r="B51" s="66" t="s">
        <v>259</v>
      </c>
      <c r="C51" s="140" t="str">
        <f>Rollover!A51</f>
        <v xml:space="preserve">GMC </v>
      </c>
      <c r="D51" s="10" t="str">
        <f>Rollover!B51</f>
        <v>Yukon SUV 4WD</v>
      </c>
      <c r="E51" s="10" t="s">
        <v>202</v>
      </c>
      <c r="F51" s="73">
        <f>Rollover!C51</f>
        <v>2019</v>
      </c>
      <c r="G51" s="11">
        <v>22.847999999999999</v>
      </c>
      <c r="H51" s="12">
        <v>17.475000000000001</v>
      </c>
      <c r="I51" s="12" t="s">
        <v>260</v>
      </c>
      <c r="J51" s="12">
        <v>473.77</v>
      </c>
      <c r="K51" s="13">
        <v>950.86800000000005</v>
      </c>
      <c r="L51" s="11">
        <v>106.536</v>
      </c>
      <c r="M51" s="12">
        <v>9.0090000000000003</v>
      </c>
      <c r="N51" s="12">
        <v>26.11</v>
      </c>
      <c r="O51" s="12">
        <v>12.529</v>
      </c>
      <c r="P51" s="13">
        <v>927.072</v>
      </c>
      <c r="Q51" s="26">
        <f t="shared" si="30"/>
        <v>2.5687971734165525E-9</v>
      </c>
      <c r="R51" s="6">
        <f t="shared" si="31"/>
        <v>2.2236179043116356E-2</v>
      </c>
      <c r="S51" s="6">
        <f t="shared" si="32"/>
        <v>6.4970513784922395E-3</v>
      </c>
      <c r="T51" s="27">
        <f t="shared" si="33"/>
        <v>1.4267260361780945E-3</v>
      </c>
      <c r="U51" s="26">
        <f t="shared" si="34"/>
        <v>8.426987437660663E-5</v>
      </c>
      <c r="V51" s="27">
        <f t="shared" si="35"/>
        <v>4.3463964067471045E-3</v>
      </c>
      <c r="W51" s="26">
        <f t="shared" si="36"/>
        <v>0.03</v>
      </c>
      <c r="X51" s="6">
        <f t="shared" si="37"/>
        <v>4.0000000000000001E-3</v>
      </c>
      <c r="Y51" s="27">
        <f t="shared" si="38"/>
        <v>1.7000000000000001E-2</v>
      </c>
      <c r="Z51" s="28">
        <f t="shared" si="39"/>
        <v>0.2</v>
      </c>
      <c r="AA51" s="137">
        <f t="shared" si="40"/>
        <v>0.03</v>
      </c>
      <c r="AB51" s="29">
        <f t="shared" si="41"/>
        <v>0.11</v>
      </c>
      <c r="AC51" s="24">
        <f t="shared" si="42"/>
        <v>5</v>
      </c>
      <c r="AD51" s="138">
        <f t="shared" si="43"/>
        <v>5</v>
      </c>
      <c r="AE51" s="25">
        <f t="shared" si="44"/>
        <v>5</v>
      </c>
      <c r="AF51" s="14"/>
      <c r="AG51" s="14"/>
      <c r="AH51" s="16"/>
      <c r="AI51" s="16"/>
      <c r="AJ51" s="16"/>
      <c r="AK51" s="16"/>
      <c r="AL51" s="15"/>
      <c r="AM51" s="15"/>
      <c r="AN51" s="15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</row>
    <row r="52" spans="1:51">
      <c r="A52" s="18">
        <v>10567</v>
      </c>
      <c r="B52" s="136" t="s">
        <v>241</v>
      </c>
      <c r="C52" s="30" t="str">
        <f>Rollover!A52</f>
        <v>Dodge</v>
      </c>
      <c r="D52" s="49" t="str">
        <f>Rollover!B52</f>
        <v>Durango SUV RWD</v>
      </c>
      <c r="E52" s="10" t="s">
        <v>88</v>
      </c>
      <c r="F52" s="73">
        <f>Rollover!C52</f>
        <v>2019</v>
      </c>
      <c r="G52" s="19">
        <v>46.110999999999997</v>
      </c>
      <c r="H52" s="20">
        <v>28.314</v>
      </c>
      <c r="I52" s="20">
        <v>25.994</v>
      </c>
      <c r="J52" s="20">
        <v>493.36900000000003</v>
      </c>
      <c r="K52" s="21">
        <v>1049.9110000000001</v>
      </c>
      <c r="L52" s="19">
        <v>50.095999999999997</v>
      </c>
      <c r="M52" s="20">
        <v>11.964</v>
      </c>
      <c r="N52" s="20">
        <v>34.396000000000001</v>
      </c>
      <c r="O52" s="20">
        <v>22.603999999999999</v>
      </c>
      <c r="P52" s="21">
        <v>1982.3989999999999</v>
      </c>
      <c r="Q52" s="26">
        <f t="shared" si="30"/>
        <v>4.9472590944309412E-7</v>
      </c>
      <c r="R52" s="6">
        <f t="shared" si="31"/>
        <v>5.8006494596344819E-2</v>
      </c>
      <c r="S52" s="6">
        <f t="shared" si="32"/>
        <v>6.7725371550224492E-3</v>
      </c>
      <c r="T52" s="27">
        <f t="shared" si="33"/>
        <v>1.5906860901615204E-3</v>
      </c>
      <c r="U52" s="26">
        <f t="shared" si="34"/>
        <v>8.6905694341778868E-7</v>
      </c>
      <c r="V52" s="27">
        <f t="shared" si="35"/>
        <v>1.163487725325971E-2</v>
      </c>
      <c r="W52" s="26">
        <f t="shared" si="36"/>
        <v>6.6000000000000003E-2</v>
      </c>
      <c r="X52" s="6">
        <f t="shared" si="37"/>
        <v>1.2E-2</v>
      </c>
      <c r="Y52" s="27">
        <f t="shared" si="38"/>
        <v>3.9E-2</v>
      </c>
      <c r="Z52" s="28">
        <f t="shared" si="39"/>
        <v>0.44</v>
      </c>
      <c r="AA52" s="137">
        <f t="shared" si="40"/>
        <v>0.08</v>
      </c>
      <c r="AB52" s="29">
        <f t="shared" si="41"/>
        <v>0.26</v>
      </c>
      <c r="AC52" s="24">
        <f t="shared" si="42"/>
        <v>5</v>
      </c>
      <c r="AD52" s="138">
        <f t="shared" si="43"/>
        <v>5</v>
      </c>
      <c r="AE52" s="25">
        <f t="shared" si="44"/>
        <v>5</v>
      </c>
      <c r="AF52" s="14"/>
      <c r="AG52" s="14"/>
      <c r="AH52" s="16"/>
      <c r="AI52" s="16"/>
      <c r="AJ52" s="16"/>
      <c r="AK52" s="16"/>
      <c r="AL52" s="15"/>
      <c r="AM52" s="15"/>
      <c r="AN52" s="15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</row>
    <row r="53" spans="1:51">
      <c r="A53" s="18">
        <v>10567</v>
      </c>
      <c r="B53" s="136" t="s">
        <v>241</v>
      </c>
      <c r="C53" s="140" t="str">
        <f>Rollover!A53</f>
        <v>Dodge</v>
      </c>
      <c r="D53" s="10" t="str">
        <f>Rollover!B53</f>
        <v>Durango SUV AWD</v>
      </c>
      <c r="E53" s="10" t="s">
        <v>88</v>
      </c>
      <c r="F53" s="73">
        <f>Rollover!C53</f>
        <v>2019</v>
      </c>
      <c r="G53" s="19">
        <v>46.110999999999997</v>
      </c>
      <c r="H53" s="20">
        <v>28.314</v>
      </c>
      <c r="I53" s="20">
        <v>25.994</v>
      </c>
      <c r="J53" s="20">
        <v>493.36900000000003</v>
      </c>
      <c r="K53" s="21">
        <v>1049.9110000000001</v>
      </c>
      <c r="L53" s="19">
        <v>50.095999999999997</v>
      </c>
      <c r="M53" s="20">
        <v>11.964</v>
      </c>
      <c r="N53" s="20">
        <v>34.396000000000001</v>
      </c>
      <c r="O53" s="20">
        <v>22.603999999999999</v>
      </c>
      <c r="P53" s="21">
        <v>1982.3989999999999</v>
      </c>
      <c r="Q53" s="26">
        <f t="shared" si="30"/>
        <v>4.9472590944309412E-7</v>
      </c>
      <c r="R53" s="6">
        <f t="shared" si="31"/>
        <v>5.8006494596344819E-2</v>
      </c>
      <c r="S53" s="6">
        <f t="shared" si="32"/>
        <v>6.7725371550224492E-3</v>
      </c>
      <c r="T53" s="27">
        <f t="shared" si="33"/>
        <v>1.5906860901615204E-3</v>
      </c>
      <c r="U53" s="26">
        <f t="shared" si="34"/>
        <v>8.6905694341778868E-7</v>
      </c>
      <c r="V53" s="27">
        <f t="shared" si="35"/>
        <v>1.163487725325971E-2</v>
      </c>
      <c r="W53" s="26">
        <f t="shared" si="36"/>
        <v>6.6000000000000003E-2</v>
      </c>
      <c r="X53" s="6">
        <f t="shared" si="37"/>
        <v>1.2E-2</v>
      </c>
      <c r="Y53" s="27">
        <f t="shared" si="38"/>
        <v>3.9E-2</v>
      </c>
      <c r="Z53" s="28">
        <f t="shared" si="39"/>
        <v>0.44</v>
      </c>
      <c r="AA53" s="137">
        <f t="shared" si="40"/>
        <v>0.08</v>
      </c>
      <c r="AB53" s="29">
        <f t="shared" si="41"/>
        <v>0.26</v>
      </c>
      <c r="AC53" s="24">
        <f t="shared" si="42"/>
        <v>5</v>
      </c>
      <c r="AD53" s="138">
        <f t="shared" si="43"/>
        <v>5</v>
      </c>
      <c r="AE53" s="25">
        <f t="shared" si="44"/>
        <v>5</v>
      </c>
      <c r="AF53" s="14"/>
      <c r="AG53" s="14"/>
      <c r="AH53" s="16"/>
      <c r="AI53" s="16"/>
      <c r="AJ53" s="16"/>
      <c r="AK53" s="16"/>
      <c r="AL53" s="15"/>
      <c r="AM53" s="15"/>
      <c r="AN53" s="15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</row>
    <row r="54" spans="1:51">
      <c r="A54" s="18">
        <v>10641</v>
      </c>
      <c r="B54" s="136" t="s">
        <v>270</v>
      </c>
      <c r="C54" s="30" t="str">
        <f>Rollover!A54</f>
        <v>Dodge</v>
      </c>
      <c r="D54" s="49" t="str">
        <f>Rollover!B54</f>
        <v>Grand Caravan Minivan FWD</v>
      </c>
      <c r="E54" s="10" t="s">
        <v>205</v>
      </c>
      <c r="F54" s="73">
        <f>Rollover!C54</f>
        <v>2019</v>
      </c>
      <c r="G54" s="19">
        <v>38.139000000000003</v>
      </c>
      <c r="H54" s="20">
        <v>24.585999999999999</v>
      </c>
      <c r="I54" s="20">
        <v>24.859000000000002</v>
      </c>
      <c r="J54" s="20">
        <v>896.43</v>
      </c>
      <c r="K54" s="21">
        <v>1442.877</v>
      </c>
      <c r="L54" s="19">
        <v>110.456</v>
      </c>
      <c r="M54" s="20">
        <v>5.452</v>
      </c>
      <c r="N54" s="20">
        <v>37.628</v>
      </c>
      <c r="O54" s="20">
        <v>1.3440000000000001</v>
      </c>
      <c r="P54" s="21">
        <v>3739.4650000000001</v>
      </c>
      <c r="Q54" s="26">
        <f t="shared" si="30"/>
        <v>1.300785235406308E-7</v>
      </c>
      <c r="R54" s="6">
        <f t="shared" si="31"/>
        <v>4.1884736940961412E-2</v>
      </c>
      <c r="S54" s="6">
        <f t="shared" si="32"/>
        <v>1.5853962797311983E-2</v>
      </c>
      <c r="T54" s="27">
        <f t="shared" si="33"/>
        <v>2.4487268809449238E-3</v>
      </c>
      <c r="U54" s="26">
        <f t="shared" si="34"/>
        <v>1.0232805392664547E-4</v>
      </c>
      <c r="V54" s="27">
        <f t="shared" si="35"/>
        <v>5.7844993737205155E-2</v>
      </c>
      <c r="W54" s="26">
        <f t="shared" si="36"/>
        <v>5.8999999999999997E-2</v>
      </c>
      <c r="X54" s="6">
        <f t="shared" si="37"/>
        <v>5.8000000000000003E-2</v>
      </c>
      <c r="Y54" s="27">
        <f t="shared" si="38"/>
        <v>5.8999999999999997E-2</v>
      </c>
      <c r="Z54" s="28">
        <f t="shared" si="39"/>
        <v>0.39</v>
      </c>
      <c r="AA54" s="137">
        <f t="shared" si="40"/>
        <v>0.39</v>
      </c>
      <c r="AB54" s="29">
        <f t="shared" si="41"/>
        <v>0.39</v>
      </c>
      <c r="AC54" s="24">
        <f t="shared" si="42"/>
        <v>5</v>
      </c>
      <c r="AD54" s="138">
        <f t="shared" si="43"/>
        <v>5</v>
      </c>
      <c r="AE54" s="25">
        <f t="shared" si="44"/>
        <v>5</v>
      </c>
      <c r="AF54" s="14"/>
      <c r="AG54" s="14"/>
      <c r="AH54" s="16"/>
      <c r="AI54" s="16"/>
      <c r="AJ54" s="16"/>
      <c r="AK54" s="16"/>
      <c r="AL54" s="15"/>
      <c r="AM54" s="15"/>
      <c r="AN54" s="15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</row>
    <row r="55" spans="1:51">
      <c r="A55" s="18">
        <v>10653</v>
      </c>
      <c r="B55" s="136" t="s">
        <v>284</v>
      </c>
      <c r="C55" s="30" t="str">
        <f>Rollover!A55</f>
        <v>Ford</v>
      </c>
      <c r="D55" s="49" t="str">
        <f>Rollover!B55</f>
        <v>Edge SUV FWD</v>
      </c>
      <c r="E55" s="10" t="s">
        <v>204</v>
      </c>
      <c r="F55" s="73">
        <f>Rollover!C55</f>
        <v>2019</v>
      </c>
      <c r="G55" s="19">
        <v>83.75</v>
      </c>
      <c r="H55" s="20">
        <v>27.731999999999999</v>
      </c>
      <c r="I55" s="20">
        <v>29.088000000000001</v>
      </c>
      <c r="J55" s="20">
        <v>844.65899999999999</v>
      </c>
      <c r="K55" s="21">
        <v>853.9</v>
      </c>
      <c r="L55" s="19">
        <v>103.42</v>
      </c>
      <c r="M55" s="20">
        <v>3.21</v>
      </c>
      <c r="N55" s="20">
        <v>41.08</v>
      </c>
      <c r="O55" s="20">
        <v>12.351000000000001</v>
      </c>
      <c r="P55" s="21">
        <v>2823.4740000000002</v>
      </c>
      <c r="Q55" s="26">
        <f t="shared" si="30"/>
        <v>2.182703082799156E-5</v>
      </c>
      <c r="R55" s="6">
        <f t="shared" si="31"/>
        <v>5.5152096832463686E-2</v>
      </c>
      <c r="S55" s="6">
        <f t="shared" si="32"/>
        <v>1.4220020025823765E-2</v>
      </c>
      <c r="T55" s="27">
        <f t="shared" si="33"/>
        <v>1.2825648869613936E-3</v>
      </c>
      <c r="U55" s="26">
        <f t="shared" si="34"/>
        <v>7.1724216397857336E-5</v>
      </c>
      <c r="V55" s="27">
        <f t="shared" si="35"/>
        <v>2.5297309634896008E-2</v>
      </c>
      <c r="W55" s="26">
        <f t="shared" si="36"/>
        <v>7.0000000000000007E-2</v>
      </c>
      <c r="X55" s="6">
        <f t="shared" si="37"/>
        <v>2.5000000000000001E-2</v>
      </c>
      <c r="Y55" s="27">
        <f t="shared" si="38"/>
        <v>4.8000000000000001E-2</v>
      </c>
      <c r="Z55" s="28">
        <f t="shared" si="39"/>
        <v>0.47</v>
      </c>
      <c r="AA55" s="137">
        <f t="shared" si="40"/>
        <v>0.17</v>
      </c>
      <c r="AB55" s="29">
        <f t="shared" si="41"/>
        <v>0.32</v>
      </c>
      <c r="AC55" s="24">
        <f t="shared" si="42"/>
        <v>5</v>
      </c>
      <c r="AD55" s="138">
        <f t="shared" si="43"/>
        <v>5</v>
      </c>
      <c r="AE55" s="25">
        <f t="shared" si="44"/>
        <v>5</v>
      </c>
      <c r="AF55" s="14"/>
      <c r="AG55" s="14"/>
      <c r="AH55" s="16"/>
      <c r="AI55" s="16"/>
      <c r="AJ55" s="16"/>
      <c r="AK55" s="16"/>
      <c r="AL55" s="15"/>
      <c r="AM55" s="15"/>
      <c r="AN55" s="15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</row>
    <row r="56" spans="1:51">
      <c r="A56" s="18">
        <v>10653</v>
      </c>
      <c r="B56" s="136" t="s">
        <v>284</v>
      </c>
      <c r="C56" s="30" t="str">
        <f>Rollover!A56</f>
        <v>Ford</v>
      </c>
      <c r="D56" s="49" t="str">
        <f>Rollover!B56</f>
        <v>Edge SUV AWD</v>
      </c>
      <c r="E56" s="10" t="s">
        <v>204</v>
      </c>
      <c r="F56" s="73">
        <f>Rollover!C56</f>
        <v>2019</v>
      </c>
      <c r="G56" s="19">
        <v>83.75</v>
      </c>
      <c r="H56" s="20">
        <v>27.731999999999999</v>
      </c>
      <c r="I56" s="20">
        <v>29.088000000000001</v>
      </c>
      <c r="J56" s="20">
        <v>844.65899999999999</v>
      </c>
      <c r="K56" s="21">
        <v>853.9</v>
      </c>
      <c r="L56" s="19">
        <v>103.42</v>
      </c>
      <c r="M56" s="20">
        <v>3.21</v>
      </c>
      <c r="N56" s="20">
        <v>41.08</v>
      </c>
      <c r="O56" s="20">
        <v>12.351000000000001</v>
      </c>
      <c r="P56" s="21">
        <v>2823.4740000000002</v>
      </c>
      <c r="Q56" s="26">
        <f t="shared" si="15"/>
        <v>2.182703082799156E-5</v>
      </c>
      <c r="R56" s="6">
        <f t="shared" si="16"/>
        <v>5.5152096832463686E-2</v>
      </c>
      <c r="S56" s="6">
        <f t="shared" si="17"/>
        <v>1.4220020025823765E-2</v>
      </c>
      <c r="T56" s="27">
        <f t="shared" si="18"/>
        <v>1.2825648869613936E-3</v>
      </c>
      <c r="U56" s="26">
        <f t="shared" si="19"/>
        <v>7.1724216397857336E-5</v>
      </c>
      <c r="V56" s="27">
        <f t="shared" si="20"/>
        <v>2.5297309634896008E-2</v>
      </c>
      <c r="W56" s="26">
        <f t="shared" si="21"/>
        <v>7.0000000000000007E-2</v>
      </c>
      <c r="X56" s="6">
        <f t="shared" si="22"/>
        <v>2.5000000000000001E-2</v>
      </c>
      <c r="Y56" s="27">
        <f t="shared" si="23"/>
        <v>4.8000000000000001E-2</v>
      </c>
      <c r="Z56" s="28">
        <f t="shared" si="24"/>
        <v>0.47</v>
      </c>
      <c r="AA56" s="137">
        <f t="shared" si="25"/>
        <v>0.17</v>
      </c>
      <c r="AB56" s="29">
        <f t="shared" si="26"/>
        <v>0.32</v>
      </c>
      <c r="AC56" s="24">
        <f t="shared" si="27"/>
        <v>5</v>
      </c>
      <c r="AD56" s="138">
        <f t="shared" si="28"/>
        <v>5</v>
      </c>
      <c r="AE56" s="25">
        <f t="shared" si="29"/>
        <v>5</v>
      </c>
      <c r="AF56" s="14"/>
      <c r="AG56" s="14"/>
      <c r="AH56" s="16"/>
      <c r="AI56" s="16"/>
      <c r="AJ56" s="16"/>
      <c r="AK56" s="16"/>
      <c r="AL56" s="15"/>
      <c r="AM56" s="15"/>
      <c r="AN56" s="15"/>
      <c r="AO56" s="17"/>
      <c r="AP56" s="17"/>
      <c r="AQ56" s="17"/>
      <c r="AR56" s="17"/>
      <c r="AS56" s="17"/>
      <c r="AT56" s="17"/>
      <c r="AU56" s="17"/>
      <c r="AV56" s="17"/>
      <c r="AW56" s="17"/>
      <c r="AX56" s="17"/>
      <c r="AY56" s="17"/>
    </row>
    <row r="57" spans="1:51">
      <c r="A57" s="18">
        <v>10653</v>
      </c>
      <c r="B57" s="136" t="s">
        <v>284</v>
      </c>
      <c r="C57" s="140" t="str">
        <f>Rollover!A57</f>
        <v>Lincoln</v>
      </c>
      <c r="D57" s="10" t="str">
        <f>Rollover!B57</f>
        <v>Nautilus SUV FWD</v>
      </c>
      <c r="E57" s="10" t="s">
        <v>204</v>
      </c>
      <c r="F57" s="73">
        <f>Rollover!C57</f>
        <v>2019</v>
      </c>
      <c r="G57" s="19">
        <v>83.75</v>
      </c>
      <c r="H57" s="20">
        <v>27.731999999999999</v>
      </c>
      <c r="I57" s="20">
        <v>29.088000000000001</v>
      </c>
      <c r="J57" s="20">
        <v>844.65899999999999</v>
      </c>
      <c r="K57" s="21">
        <v>853.9</v>
      </c>
      <c r="L57" s="19">
        <v>103.42</v>
      </c>
      <c r="M57" s="20">
        <v>3.21</v>
      </c>
      <c r="N57" s="20">
        <v>41.08</v>
      </c>
      <c r="O57" s="20">
        <v>12.351000000000001</v>
      </c>
      <c r="P57" s="21">
        <v>2823.4740000000002</v>
      </c>
      <c r="Q57" s="26">
        <f t="shared" si="15"/>
        <v>2.182703082799156E-5</v>
      </c>
      <c r="R57" s="6">
        <f t="shared" si="16"/>
        <v>5.5152096832463686E-2</v>
      </c>
      <c r="S57" s="6">
        <f t="shared" si="17"/>
        <v>1.4220020025823765E-2</v>
      </c>
      <c r="T57" s="27">
        <f t="shared" si="18"/>
        <v>1.2825648869613936E-3</v>
      </c>
      <c r="U57" s="26">
        <f t="shared" si="19"/>
        <v>7.1724216397857336E-5</v>
      </c>
      <c r="V57" s="27">
        <f t="shared" si="20"/>
        <v>2.5297309634896008E-2</v>
      </c>
      <c r="W57" s="26">
        <f t="shared" si="21"/>
        <v>7.0000000000000007E-2</v>
      </c>
      <c r="X57" s="6">
        <f t="shared" si="22"/>
        <v>2.5000000000000001E-2</v>
      </c>
      <c r="Y57" s="27">
        <f t="shared" si="23"/>
        <v>4.8000000000000001E-2</v>
      </c>
      <c r="Z57" s="28">
        <f t="shared" si="24"/>
        <v>0.47</v>
      </c>
      <c r="AA57" s="137">
        <f t="shared" si="25"/>
        <v>0.17</v>
      </c>
      <c r="AB57" s="29">
        <f t="shared" si="26"/>
        <v>0.32</v>
      </c>
      <c r="AC57" s="24">
        <f t="shared" si="27"/>
        <v>5</v>
      </c>
      <c r="AD57" s="138">
        <f t="shared" si="28"/>
        <v>5</v>
      </c>
      <c r="AE57" s="25">
        <f t="shared" si="29"/>
        <v>5</v>
      </c>
      <c r="AF57" s="14"/>
      <c r="AG57" s="14"/>
      <c r="AH57" s="16"/>
      <c r="AI57" s="16"/>
      <c r="AJ57" s="16"/>
      <c r="AK57" s="16"/>
      <c r="AL57" s="15"/>
      <c r="AM57" s="15"/>
      <c r="AN57" s="15"/>
      <c r="AO57" s="17"/>
      <c r="AP57" s="17"/>
      <c r="AQ57" s="17"/>
      <c r="AR57" s="17"/>
      <c r="AS57" s="17"/>
      <c r="AT57" s="17"/>
      <c r="AU57" s="17"/>
      <c r="AV57" s="17"/>
      <c r="AW57" s="17"/>
      <c r="AX57" s="17"/>
      <c r="AY57" s="17"/>
    </row>
    <row r="58" spans="1:51" ht="13.5" customHeight="1">
      <c r="A58" s="18">
        <v>10653</v>
      </c>
      <c r="B58" s="136" t="s">
        <v>284</v>
      </c>
      <c r="C58" s="140" t="str">
        <f>Rollover!A58</f>
        <v>Lincoln</v>
      </c>
      <c r="D58" s="10" t="str">
        <f>Rollover!B58</f>
        <v>Nautilus SUV AWD</v>
      </c>
      <c r="E58" s="10" t="s">
        <v>204</v>
      </c>
      <c r="F58" s="73">
        <f>Rollover!C58</f>
        <v>2019</v>
      </c>
      <c r="G58" s="19">
        <v>83.75</v>
      </c>
      <c r="H58" s="20">
        <v>27.731999999999999</v>
      </c>
      <c r="I58" s="20">
        <v>29.088000000000001</v>
      </c>
      <c r="J58" s="20">
        <v>844.65899999999999</v>
      </c>
      <c r="K58" s="21">
        <v>853.9</v>
      </c>
      <c r="L58" s="19">
        <v>103.42</v>
      </c>
      <c r="M58" s="20">
        <v>3.21</v>
      </c>
      <c r="N58" s="20">
        <v>41.08</v>
      </c>
      <c r="O58" s="20">
        <v>12.351000000000001</v>
      </c>
      <c r="P58" s="21">
        <v>2823.4740000000002</v>
      </c>
      <c r="Q58" s="26">
        <f t="shared" si="15"/>
        <v>2.182703082799156E-5</v>
      </c>
      <c r="R58" s="6">
        <f t="shared" si="16"/>
        <v>5.5152096832463686E-2</v>
      </c>
      <c r="S58" s="6">
        <f t="shared" si="17"/>
        <v>1.4220020025823765E-2</v>
      </c>
      <c r="T58" s="27">
        <f t="shared" si="18"/>
        <v>1.2825648869613936E-3</v>
      </c>
      <c r="U58" s="26">
        <f t="shared" si="19"/>
        <v>7.1724216397857336E-5</v>
      </c>
      <c r="V58" s="27">
        <f t="shared" si="20"/>
        <v>2.5297309634896008E-2</v>
      </c>
      <c r="W58" s="26">
        <f t="shared" si="21"/>
        <v>7.0000000000000007E-2</v>
      </c>
      <c r="X58" s="6">
        <f t="shared" si="22"/>
        <v>2.5000000000000001E-2</v>
      </c>
      <c r="Y58" s="27">
        <f t="shared" si="23"/>
        <v>4.8000000000000001E-2</v>
      </c>
      <c r="Z58" s="28">
        <f t="shared" si="24"/>
        <v>0.47</v>
      </c>
      <c r="AA58" s="137">
        <f t="shared" si="25"/>
        <v>0.17</v>
      </c>
      <c r="AB58" s="29">
        <f t="shared" si="26"/>
        <v>0.32</v>
      </c>
      <c r="AC58" s="24">
        <f t="shared" si="27"/>
        <v>5</v>
      </c>
      <c r="AD58" s="138">
        <f t="shared" si="28"/>
        <v>5</v>
      </c>
      <c r="AE58" s="25">
        <f t="shared" si="29"/>
        <v>5</v>
      </c>
      <c r="AF58" s="14"/>
      <c r="AG58" s="14"/>
      <c r="AH58" s="16"/>
      <c r="AI58" s="16"/>
      <c r="AJ58" s="16"/>
      <c r="AK58" s="16"/>
      <c r="AL58" s="15"/>
      <c r="AM58" s="15"/>
      <c r="AN58" s="15"/>
      <c r="AO58" s="17"/>
      <c r="AP58" s="17"/>
      <c r="AQ58" s="17"/>
      <c r="AR58" s="17"/>
      <c r="AS58" s="17"/>
      <c r="AT58" s="17"/>
      <c r="AU58" s="17"/>
      <c r="AV58" s="17"/>
      <c r="AW58" s="17"/>
      <c r="AX58" s="17"/>
      <c r="AY58" s="17"/>
    </row>
    <row r="59" spans="1:51">
      <c r="A59" s="66">
        <v>10774</v>
      </c>
      <c r="B59" s="136" t="s">
        <v>380</v>
      </c>
      <c r="C59" s="30" t="str">
        <f>Rollover!A59</f>
        <v>Ford</v>
      </c>
      <c r="D59" s="49" t="str">
        <f>Rollover!B59</f>
        <v>F-150 SuperCab PU/EC 2WD</v>
      </c>
      <c r="E59" s="10" t="s">
        <v>205</v>
      </c>
      <c r="F59" s="73">
        <f>Rollover!C59</f>
        <v>2019</v>
      </c>
      <c r="G59" s="11">
        <v>33.704000000000001</v>
      </c>
      <c r="H59" s="12">
        <v>15.266999999999999</v>
      </c>
      <c r="I59" s="12">
        <v>18.283999999999999</v>
      </c>
      <c r="J59" s="12">
        <v>406.35199999999998</v>
      </c>
      <c r="K59" s="13">
        <v>583.29200000000003</v>
      </c>
      <c r="L59" s="11">
        <v>37.921999999999997</v>
      </c>
      <c r="M59" s="12">
        <v>3.0430000000000001</v>
      </c>
      <c r="N59" s="12">
        <v>17.184999999999999</v>
      </c>
      <c r="O59" s="12">
        <v>7.1440000000000001</v>
      </c>
      <c r="P59" s="13">
        <v>877.68499999999995</v>
      </c>
      <c r="Q59" s="26">
        <f t="shared" si="15"/>
        <v>5.2660024710064792E-8</v>
      </c>
      <c r="R59" s="6">
        <f t="shared" si="16"/>
        <v>1.8226882064738124E-2</v>
      </c>
      <c r="S59" s="6">
        <f t="shared" si="17"/>
        <v>5.631728709942334E-3</v>
      </c>
      <c r="T59" s="27">
        <f t="shared" si="18"/>
        <v>9.5267957965099008E-4</v>
      </c>
      <c r="U59" s="26">
        <f t="shared" si="19"/>
        <v>1.2483526738052853E-7</v>
      </c>
      <c r="V59" s="27">
        <f t="shared" si="20"/>
        <v>4.1500504598270972E-3</v>
      </c>
      <c r="W59" s="26">
        <f t="shared" si="21"/>
        <v>2.5000000000000001E-2</v>
      </c>
      <c r="X59" s="6">
        <f t="shared" si="22"/>
        <v>4.0000000000000001E-3</v>
      </c>
      <c r="Y59" s="27">
        <f t="shared" si="23"/>
        <v>1.4999999999999999E-2</v>
      </c>
      <c r="Z59" s="28">
        <f t="shared" si="24"/>
        <v>0.17</v>
      </c>
      <c r="AA59" s="137">
        <f t="shared" si="25"/>
        <v>0.03</v>
      </c>
      <c r="AB59" s="29">
        <f t="shared" si="26"/>
        <v>0.1</v>
      </c>
      <c r="AC59" s="24">
        <f t="shared" si="27"/>
        <v>5</v>
      </c>
      <c r="AD59" s="138">
        <f t="shared" si="28"/>
        <v>5</v>
      </c>
      <c r="AE59" s="25">
        <f t="shared" si="29"/>
        <v>5</v>
      </c>
      <c r="AF59" s="14"/>
      <c r="AG59" s="14"/>
      <c r="AH59" s="16"/>
      <c r="AI59" s="16"/>
      <c r="AJ59" s="16"/>
      <c r="AK59" s="16"/>
      <c r="AL59" s="15"/>
      <c r="AM59" s="15"/>
      <c r="AN59" s="15"/>
      <c r="AO59" s="17"/>
      <c r="AP59" s="17"/>
      <c r="AQ59" s="17"/>
      <c r="AR59" s="17"/>
      <c r="AS59" s="17"/>
      <c r="AT59" s="17"/>
      <c r="AU59" s="17"/>
      <c r="AV59" s="17"/>
      <c r="AW59" s="17"/>
      <c r="AX59" s="17"/>
      <c r="AY59" s="17"/>
    </row>
    <row r="60" spans="1:51">
      <c r="A60" s="66">
        <v>10774</v>
      </c>
      <c r="B60" s="136" t="s">
        <v>380</v>
      </c>
      <c r="C60" s="30" t="str">
        <f>Rollover!A60</f>
        <v>Ford</v>
      </c>
      <c r="D60" s="49" t="str">
        <f>Rollover!B60</f>
        <v>F-150 SuperCab PU/EC 4WD</v>
      </c>
      <c r="E60" s="10" t="s">
        <v>205</v>
      </c>
      <c r="F60" s="73">
        <f>Rollover!C60</f>
        <v>2019</v>
      </c>
      <c r="G60" s="11">
        <v>33.704000000000001</v>
      </c>
      <c r="H60" s="12">
        <v>15.266999999999999</v>
      </c>
      <c r="I60" s="12">
        <v>18.283999999999999</v>
      </c>
      <c r="J60" s="12">
        <v>406.35199999999998</v>
      </c>
      <c r="K60" s="13">
        <v>583.29200000000003</v>
      </c>
      <c r="L60" s="11">
        <v>37.921999999999997</v>
      </c>
      <c r="M60" s="12">
        <v>3.0430000000000001</v>
      </c>
      <c r="N60" s="12">
        <v>17.184999999999999</v>
      </c>
      <c r="O60" s="12">
        <v>7.1440000000000001</v>
      </c>
      <c r="P60" s="13">
        <v>877.68499999999995</v>
      </c>
      <c r="Q60" s="26">
        <f t="shared" si="15"/>
        <v>5.2660024710064792E-8</v>
      </c>
      <c r="R60" s="6">
        <f t="shared" si="16"/>
        <v>1.8226882064738124E-2</v>
      </c>
      <c r="S60" s="6">
        <f t="shared" si="17"/>
        <v>5.631728709942334E-3</v>
      </c>
      <c r="T60" s="27">
        <f t="shared" si="18"/>
        <v>9.5267957965099008E-4</v>
      </c>
      <c r="U60" s="26">
        <f t="shared" si="19"/>
        <v>1.2483526738052853E-7</v>
      </c>
      <c r="V60" s="27">
        <f t="shared" si="20"/>
        <v>4.1500504598270972E-3</v>
      </c>
      <c r="W60" s="26">
        <f t="shared" si="21"/>
        <v>2.5000000000000001E-2</v>
      </c>
      <c r="X60" s="6">
        <f t="shared" si="22"/>
        <v>4.0000000000000001E-3</v>
      </c>
      <c r="Y60" s="27">
        <f t="shared" si="23"/>
        <v>1.4999999999999999E-2</v>
      </c>
      <c r="Z60" s="28">
        <f t="shared" si="24"/>
        <v>0.17</v>
      </c>
      <c r="AA60" s="137">
        <f t="shared" si="25"/>
        <v>0.03</v>
      </c>
      <c r="AB60" s="29">
        <f t="shared" si="26"/>
        <v>0.1</v>
      </c>
      <c r="AC60" s="24">
        <f t="shared" si="27"/>
        <v>5</v>
      </c>
      <c r="AD60" s="138">
        <f t="shared" si="28"/>
        <v>5</v>
      </c>
      <c r="AE60" s="25">
        <f t="shared" si="29"/>
        <v>5</v>
      </c>
      <c r="AF60" s="14"/>
      <c r="AG60" s="14"/>
      <c r="AH60" s="16"/>
      <c r="AI60" s="16"/>
      <c r="AJ60" s="16"/>
      <c r="AK60" s="16"/>
      <c r="AL60" s="15"/>
      <c r="AM60" s="15"/>
      <c r="AN60" s="15"/>
      <c r="AO60" s="17"/>
      <c r="AP60" s="17"/>
      <c r="AQ60" s="17"/>
      <c r="AR60" s="17"/>
      <c r="AS60" s="17"/>
      <c r="AT60" s="17"/>
      <c r="AU60" s="17"/>
      <c r="AV60" s="17"/>
      <c r="AW60" s="17"/>
      <c r="AX60" s="17"/>
      <c r="AY60" s="17"/>
    </row>
    <row r="61" spans="1:51">
      <c r="A61" s="66">
        <v>10774</v>
      </c>
      <c r="B61" s="136" t="s">
        <v>380</v>
      </c>
      <c r="C61" s="140" t="str">
        <f>Rollover!A61</f>
        <v>Ford</v>
      </c>
      <c r="D61" s="10" t="str">
        <f>Rollover!B61</f>
        <v>F-150 Regular Cab PU/RC 2WD</v>
      </c>
      <c r="E61" s="10" t="s">
        <v>205</v>
      </c>
      <c r="F61" s="73">
        <f>Rollover!C61</f>
        <v>2019</v>
      </c>
      <c r="G61" s="11">
        <v>33.704000000000001</v>
      </c>
      <c r="H61" s="12">
        <v>15.266999999999999</v>
      </c>
      <c r="I61" s="12">
        <v>18.283999999999999</v>
      </c>
      <c r="J61" s="12">
        <v>406.35199999999998</v>
      </c>
      <c r="K61" s="13">
        <v>583.29200000000003</v>
      </c>
      <c r="L61" s="11" t="s">
        <v>229</v>
      </c>
      <c r="M61" s="12"/>
      <c r="N61" s="12"/>
      <c r="O61" s="12"/>
      <c r="P61" s="13"/>
      <c r="Q61" s="26">
        <f t="shared" si="15"/>
        <v>5.2660024710064792E-8</v>
      </c>
      <c r="R61" s="6">
        <f t="shared" si="16"/>
        <v>1.8226882064738124E-2</v>
      </c>
      <c r="S61" s="6">
        <f t="shared" si="17"/>
        <v>5.631728709942334E-3</v>
      </c>
      <c r="T61" s="27">
        <f t="shared" si="18"/>
        <v>9.5267957965099008E-4</v>
      </c>
      <c r="U61" s="26" t="e">
        <f t="shared" si="19"/>
        <v>#VALUE!</v>
      </c>
      <c r="V61" s="27">
        <f t="shared" si="20"/>
        <v>1.8229037773026034E-3</v>
      </c>
      <c r="W61" s="26">
        <f t="shared" si="21"/>
        <v>2.5000000000000001E-2</v>
      </c>
      <c r="X61" s="6" t="str">
        <f t="shared" si="22"/>
        <v>N/A</v>
      </c>
      <c r="Y61" s="27">
        <f t="shared" si="23"/>
        <v>2.5000000000000001E-2</v>
      </c>
      <c r="Z61" s="28">
        <f t="shared" si="24"/>
        <v>0.17</v>
      </c>
      <c r="AA61" s="137" t="str">
        <f t="shared" si="25"/>
        <v>N/A</v>
      </c>
      <c r="AB61" s="29">
        <f t="shared" si="26"/>
        <v>0.17</v>
      </c>
      <c r="AC61" s="24">
        <f t="shared" si="27"/>
        <v>5</v>
      </c>
      <c r="AD61" s="138" t="str">
        <f t="shared" si="28"/>
        <v>N/A</v>
      </c>
      <c r="AE61" s="25">
        <f t="shared" si="29"/>
        <v>5</v>
      </c>
      <c r="AF61" s="14"/>
      <c r="AG61" s="14"/>
      <c r="AH61" s="16"/>
      <c r="AI61" s="16"/>
      <c r="AJ61" s="16"/>
      <c r="AK61" s="16"/>
      <c r="AL61" s="15"/>
      <c r="AM61" s="15"/>
      <c r="AN61" s="15"/>
      <c r="AO61" s="17"/>
      <c r="AP61" s="17"/>
      <c r="AQ61" s="17"/>
      <c r="AR61" s="17"/>
      <c r="AS61" s="17"/>
      <c r="AT61" s="17"/>
      <c r="AU61" s="17"/>
      <c r="AV61" s="17"/>
      <c r="AW61" s="17"/>
      <c r="AX61" s="17"/>
      <c r="AY61" s="17"/>
    </row>
    <row r="62" spans="1:51">
      <c r="A62" s="66">
        <v>10774</v>
      </c>
      <c r="B62" s="136" t="s">
        <v>380</v>
      </c>
      <c r="C62" s="140" t="str">
        <f>Rollover!A62</f>
        <v>Ford</v>
      </c>
      <c r="D62" s="10" t="str">
        <f>Rollover!B62</f>
        <v>F-150 Regular Cab PU/RC 4WD</v>
      </c>
      <c r="E62" s="10" t="s">
        <v>205</v>
      </c>
      <c r="F62" s="73">
        <f>Rollover!C62</f>
        <v>2019</v>
      </c>
      <c r="G62" s="11">
        <v>33.704000000000001</v>
      </c>
      <c r="H62" s="12">
        <v>15.266999999999999</v>
      </c>
      <c r="I62" s="12">
        <v>18.283999999999999</v>
      </c>
      <c r="J62" s="12">
        <v>406.35199999999998</v>
      </c>
      <c r="K62" s="13">
        <v>583.29200000000003</v>
      </c>
      <c r="L62" s="11" t="s">
        <v>229</v>
      </c>
      <c r="M62" s="12"/>
      <c r="N62" s="12"/>
      <c r="O62" s="12"/>
      <c r="P62" s="13"/>
      <c r="Q62" s="26">
        <f t="shared" si="15"/>
        <v>5.2660024710064792E-8</v>
      </c>
      <c r="R62" s="6">
        <f t="shared" si="16"/>
        <v>1.8226882064738124E-2</v>
      </c>
      <c r="S62" s="6">
        <f t="shared" si="17"/>
        <v>5.631728709942334E-3</v>
      </c>
      <c r="T62" s="27">
        <f t="shared" si="18"/>
        <v>9.5267957965099008E-4</v>
      </c>
      <c r="U62" s="26" t="e">
        <f t="shared" si="19"/>
        <v>#VALUE!</v>
      </c>
      <c r="V62" s="27">
        <f t="shared" si="20"/>
        <v>1.8229037773026034E-3</v>
      </c>
      <c r="W62" s="26">
        <f t="shared" si="21"/>
        <v>2.5000000000000001E-2</v>
      </c>
      <c r="X62" s="6" t="str">
        <f t="shared" si="22"/>
        <v>N/A</v>
      </c>
      <c r="Y62" s="27">
        <f t="shared" si="23"/>
        <v>2.5000000000000001E-2</v>
      </c>
      <c r="Z62" s="28">
        <f t="shared" si="24"/>
        <v>0.17</v>
      </c>
      <c r="AA62" s="137" t="str">
        <f t="shared" si="25"/>
        <v>N/A</v>
      </c>
      <c r="AB62" s="29">
        <f t="shared" si="26"/>
        <v>0.17</v>
      </c>
      <c r="AC62" s="24">
        <f t="shared" si="27"/>
        <v>5</v>
      </c>
      <c r="AD62" s="138" t="str">
        <f t="shared" si="28"/>
        <v>N/A</v>
      </c>
      <c r="AE62" s="25">
        <f t="shared" si="29"/>
        <v>5</v>
      </c>
      <c r="AF62" s="14"/>
      <c r="AG62" s="14"/>
      <c r="AH62" s="16"/>
      <c r="AI62" s="16"/>
      <c r="AJ62" s="16"/>
      <c r="AK62" s="16"/>
      <c r="AL62" s="15"/>
      <c r="AM62" s="15"/>
      <c r="AN62" s="15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</row>
    <row r="63" spans="1:51">
      <c r="A63" s="66">
        <v>10792</v>
      </c>
      <c r="B63" s="136" t="s">
        <v>383</v>
      </c>
      <c r="C63" s="30" t="str">
        <f>Rollover!A63</f>
        <v>Ford</v>
      </c>
      <c r="D63" s="49" t="str">
        <f>Rollover!B63</f>
        <v>F-250 SuperCab PU/EC 2WD</v>
      </c>
      <c r="E63" s="10" t="s">
        <v>88</v>
      </c>
      <c r="F63" s="73">
        <f>Rollover!C63</f>
        <v>2019</v>
      </c>
      <c r="G63" s="11">
        <v>11.622999999999999</v>
      </c>
      <c r="H63" s="12">
        <v>17.623000000000001</v>
      </c>
      <c r="I63" s="12">
        <v>23.238</v>
      </c>
      <c r="J63" s="12">
        <v>517.005</v>
      </c>
      <c r="K63" s="13">
        <v>555.89700000000005</v>
      </c>
      <c r="L63" s="11">
        <v>36.685000000000002</v>
      </c>
      <c r="M63" s="12">
        <v>1.613</v>
      </c>
      <c r="N63" s="12">
        <v>18.745999999999999</v>
      </c>
      <c r="O63" s="12">
        <v>0.439</v>
      </c>
      <c r="P63" s="13">
        <v>245.90299999999999</v>
      </c>
      <c r="Q63" s="26">
        <f t="shared" si="15"/>
        <v>7.0913997963731338E-12</v>
      </c>
      <c r="R63" s="6">
        <f t="shared" si="16"/>
        <v>2.2533822224956562E-2</v>
      </c>
      <c r="S63" s="6">
        <f t="shared" si="17"/>
        <v>7.1202385958422003E-3</v>
      </c>
      <c r="T63" s="27">
        <f t="shared" si="18"/>
        <v>9.2442544591468982E-4</v>
      </c>
      <c r="U63" s="26">
        <f t="shared" si="19"/>
        <v>9.8172542080764877E-8</v>
      </c>
      <c r="V63" s="27">
        <f t="shared" si="20"/>
        <v>2.2958556443719558E-3</v>
      </c>
      <c r="W63" s="26">
        <f t="shared" si="21"/>
        <v>0.03</v>
      </c>
      <c r="X63" s="6">
        <f t="shared" si="22"/>
        <v>2E-3</v>
      </c>
      <c r="Y63" s="27">
        <f t="shared" si="23"/>
        <v>1.6E-2</v>
      </c>
      <c r="Z63" s="28">
        <f t="shared" si="24"/>
        <v>0.2</v>
      </c>
      <c r="AA63" s="137">
        <f t="shared" si="25"/>
        <v>0.01</v>
      </c>
      <c r="AB63" s="29">
        <f t="shared" si="26"/>
        <v>0.11</v>
      </c>
      <c r="AC63" s="24">
        <f t="shared" si="27"/>
        <v>5</v>
      </c>
      <c r="AD63" s="138">
        <f t="shared" si="28"/>
        <v>5</v>
      </c>
      <c r="AE63" s="25">
        <f t="shared" si="29"/>
        <v>5</v>
      </c>
      <c r="AF63" s="14"/>
      <c r="AG63" s="14"/>
      <c r="AH63" s="16"/>
      <c r="AI63" s="16"/>
      <c r="AJ63" s="16"/>
      <c r="AK63" s="16"/>
      <c r="AL63" s="15"/>
      <c r="AM63" s="15"/>
      <c r="AN63" s="15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</row>
    <row r="64" spans="1:51">
      <c r="A64" s="66">
        <v>10792</v>
      </c>
      <c r="B64" s="136" t="s">
        <v>383</v>
      </c>
      <c r="C64" s="30" t="str">
        <f>Rollover!A64</f>
        <v>Ford</v>
      </c>
      <c r="D64" s="49" t="str">
        <f>Rollover!B64</f>
        <v>F-250 SuperCab PU/EC 4WD</v>
      </c>
      <c r="E64" s="10" t="s">
        <v>88</v>
      </c>
      <c r="F64" s="73">
        <f>Rollover!C64</f>
        <v>2019</v>
      </c>
      <c r="G64" s="11">
        <v>11.622999999999999</v>
      </c>
      <c r="H64" s="12">
        <v>17.623000000000001</v>
      </c>
      <c r="I64" s="12">
        <v>23.238</v>
      </c>
      <c r="J64" s="12">
        <v>517.005</v>
      </c>
      <c r="K64" s="13">
        <v>555.89700000000005</v>
      </c>
      <c r="L64" s="11">
        <v>36.685000000000002</v>
      </c>
      <c r="M64" s="12">
        <v>1.613</v>
      </c>
      <c r="N64" s="12">
        <v>18.745999999999999</v>
      </c>
      <c r="O64" s="12">
        <v>0.439</v>
      </c>
      <c r="P64" s="13">
        <v>245.90299999999999</v>
      </c>
      <c r="Q64" s="26">
        <f t="shared" si="15"/>
        <v>7.0913997963731338E-12</v>
      </c>
      <c r="R64" s="6">
        <f t="shared" si="16"/>
        <v>2.2533822224956562E-2</v>
      </c>
      <c r="S64" s="6">
        <f t="shared" si="17"/>
        <v>7.1202385958422003E-3</v>
      </c>
      <c r="T64" s="27">
        <f t="shared" si="18"/>
        <v>9.2442544591468982E-4</v>
      </c>
      <c r="U64" s="26">
        <f t="shared" si="19"/>
        <v>9.8172542080764877E-8</v>
      </c>
      <c r="V64" s="27">
        <f t="shared" si="20"/>
        <v>2.2958556443719558E-3</v>
      </c>
      <c r="W64" s="26">
        <f t="shared" si="21"/>
        <v>0.03</v>
      </c>
      <c r="X64" s="6">
        <f t="shared" si="22"/>
        <v>2E-3</v>
      </c>
      <c r="Y64" s="27">
        <f t="shared" si="23"/>
        <v>1.6E-2</v>
      </c>
      <c r="Z64" s="28">
        <f t="shared" si="24"/>
        <v>0.2</v>
      </c>
      <c r="AA64" s="137">
        <f t="shared" si="25"/>
        <v>0.01</v>
      </c>
      <c r="AB64" s="29">
        <f t="shared" si="26"/>
        <v>0.11</v>
      </c>
      <c r="AC64" s="24">
        <f t="shared" si="27"/>
        <v>5</v>
      </c>
      <c r="AD64" s="138">
        <f t="shared" si="28"/>
        <v>5</v>
      </c>
      <c r="AE64" s="25">
        <f t="shared" si="29"/>
        <v>5</v>
      </c>
      <c r="AF64" s="14"/>
      <c r="AG64" s="14"/>
      <c r="AH64" s="16"/>
      <c r="AI64" s="16"/>
      <c r="AJ64" s="16"/>
      <c r="AK64" s="16"/>
      <c r="AL64" s="15"/>
      <c r="AM64" s="15"/>
      <c r="AN64" s="15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</row>
    <row r="65" spans="1:51">
      <c r="A65" s="66">
        <v>10792</v>
      </c>
      <c r="B65" s="136" t="s">
        <v>383</v>
      </c>
      <c r="C65" s="140" t="str">
        <f>Rollover!A65</f>
        <v>Ford</v>
      </c>
      <c r="D65" s="10" t="str">
        <f>Rollover!B65</f>
        <v>F-250 Regular Cab PU/RC 2WD</v>
      </c>
      <c r="E65" s="10" t="s">
        <v>88</v>
      </c>
      <c r="F65" s="73">
        <f>Rollover!C65</f>
        <v>2019</v>
      </c>
      <c r="G65" s="11">
        <v>11.622999999999999</v>
      </c>
      <c r="H65" s="12">
        <v>17.623000000000001</v>
      </c>
      <c r="I65" s="12">
        <v>23.238</v>
      </c>
      <c r="J65" s="12">
        <v>517.005</v>
      </c>
      <c r="K65" s="13">
        <v>555.89700000000005</v>
      </c>
      <c r="L65" s="11" t="s">
        <v>229</v>
      </c>
      <c r="M65" s="217"/>
      <c r="N65" s="12"/>
      <c r="O65" s="12"/>
      <c r="P65" s="13"/>
      <c r="Q65" s="26">
        <f t="shared" si="15"/>
        <v>7.0913997963731338E-12</v>
      </c>
      <c r="R65" s="6">
        <f t="shared" si="16"/>
        <v>2.2533822224956562E-2</v>
      </c>
      <c r="S65" s="6">
        <f t="shared" si="17"/>
        <v>7.1202385958422003E-3</v>
      </c>
      <c r="T65" s="27">
        <f t="shared" si="18"/>
        <v>9.2442544591468982E-4</v>
      </c>
      <c r="U65" s="26" t="e">
        <f t="shared" si="19"/>
        <v>#VALUE!</v>
      </c>
      <c r="V65" s="27">
        <f t="shared" si="20"/>
        <v>1.8229037773026034E-3</v>
      </c>
      <c r="W65" s="26">
        <f t="shared" si="21"/>
        <v>0.03</v>
      </c>
      <c r="X65" s="6" t="str">
        <f t="shared" si="22"/>
        <v>N/A</v>
      </c>
      <c r="Y65" s="27">
        <f t="shared" si="23"/>
        <v>0.03</v>
      </c>
      <c r="Z65" s="28">
        <f t="shared" si="24"/>
        <v>0.2</v>
      </c>
      <c r="AA65" s="137" t="str">
        <f t="shared" si="25"/>
        <v>N/A</v>
      </c>
      <c r="AB65" s="29">
        <f t="shared" si="26"/>
        <v>0.2</v>
      </c>
      <c r="AC65" s="24">
        <f t="shared" si="27"/>
        <v>5</v>
      </c>
      <c r="AD65" s="138" t="str">
        <f t="shared" si="28"/>
        <v>N/A</v>
      </c>
      <c r="AE65" s="25">
        <f t="shared" si="29"/>
        <v>5</v>
      </c>
      <c r="AF65" s="14"/>
      <c r="AG65" s="14"/>
      <c r="AH65" s="16"/>
      <c r="AI65" s="16"/>
      <c r="AJ65" s="16"/>
      <c r="AK65" s="16"/>
      <c r="AL65" s="15"/>
      <c r="AM65" s="15"/>
      <c r="AN65" s="15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</row>
    <row r="66" spans="1:51" ht="13.15" customHeight="1">
      <c r="A66" s="66">
        <v>10792</v>
      </c>
      <c r="B66" s="136" t="s">
        <v>383</v>
      </c>
      <c r="C66" s="140" t="str">
        <f>Rollover!A66</f>
        <v>Ford</v>
      </c>
      <c r="D66" s="10" t="str">
        <f>Rollover!B66</f>
        <v>F-250 Regular Cab PU/RC 4WD</v>
      </c>
      <c r="E66" s="10" t="s">
        <v>88</v>
      </c>
      <c r="F66" s="73">
        <f>Rollover!C66</f>
        <v>2019</v>
      </c>
      <c r="G66" s="11">
        <v>11.622999999999999</v>
      </c>
      <c r="H66" s="12">
        <v>17.623000000000001</v>
      </c>
      <c r="I66" s="12">
        <v>23.238</v>
      </c>
      <c r="J66" s="12">
        <v>517.005</v>
      </c>
      <c r="K66" s="13">
        <v>555.89700000000005</v>
      </c>
      <c r="L66" s="11" t="s">
        <v>229</v>
      </c>
      <c r="M66" s="12"/>
      <c r="N66" s="12"/>
      <c r="O66" s="12"/>
      <c r="P66" s="13"/>
      <c r="Q66" s="26">
        <f t="shared" si="15"/>
        <v>7.0913997963731338E-12</v>
      </c>
      <c r="R66" s="6">
        <f t="shared" si="16"/>
        <v>2.2533822224956562E-2</v>
      </c>
      <c r="S66" s="6">
        <f t="shared" si="17"/>
        <v>7.1202385958422003E-3</v>
      </c>
      <c r="T66" s="27">
        <f t="shared" si="18"/>
        <v>9.2442544591468982E-4</v>
      </c>
      <c r="U66" s="26" t="e">
        <f t="shared" si="19"/>
        <v>#VALUE!</v>
      </c>
      <c r="V66" s="27">
        <f t="shared" si="20"/>
        <v>1.8229037773026034E-3</v>
      </c>
      <c r="W66" s="26">
        <f t="shared" si="21"/>
        <v>0.03</v>
      </c>
      <c r="X66" s="6" t="str">
        <f t="shared" si="22"/>
        <v>N/A</v>
      </c>
      <c r="Y66" s="27">
        <f t="shared" si="23"/>
        <v>0.03</v>
      </c>
      <c r="Z66" s="28">
        <f t="shared" si="24"/>
        <v>0.2</v>
      </c>
      <c r="AA66" s="137" t="str">
        <f t="shared" si="25"/>
        <v>N/A</v>
      </c>
      <c r="AB66" s="29">
        <f t="shared" si="26"/>
        <v>0.2</v>
      </c>
      <c r="AC66" s="24">
        <f t="shared" si="27"/>
        <v>5</v>
      </c>
      <c r="AD66" s="138" t="str">
        <f t="shared" si="28"/>
        <v>N/A</v>
      </c>
      <c r="AE66" s="25">
        <f t="shared" si="29"/>
        <v>5</v>
      </c>
      <c r="AF66" s="14"/>
      <c r="AG66" s="14"/>
      <c r="AH66" s="16"/>
      <c r="AI66" s="16"/>
      <c r="AJ66" s="16"/>
      <c r="AK66" s="16"/>
      <c r="AL66" s="15"/>
      <c r="AM66" s="15"/>
      <c r="AN66" s="15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</row>
    <row r="67" spans="1:51" ht="13.15" customHeight="1">
      <c r="A67" s="66">
        <v>10718</v>
      </c>
      <c r="B67" s="136" t="s">
        <v>334</v>
      </c>
      <c r="C67" s="30" t="str">
        <f>Rollover!A67</f>
        <v>Ford</v>
      </c>
      <c r="D67" s="49" t="str">
        <f>Rollover!B67</f>
        <v>F-250 Crew Cab PU/CC 2WD</v>
      </c>
      <c r="E67" s="10" t="s">
        <v>204</v>
      </c>
      <c r="F67" s="73">
        <f>Rollover!C67</f>
        <v>2019</v>
      </c>
      <c r="G67" s="11">
        <v>11.593999999999999</v>
      </c>
      <c r="H67" s="12">
        <v>17.527000000000001</v>
      </c>
      <c r="I67" s="12">
        <v>18.768999999999998</v>
      </c>
      <c r="J67" s="12">
        <v>524.13800000000003</v>
      </c>
      <c r="K67" s="13">
        <v>502.221</v>
      </c>
      <c r="L67" s="11">
        <v>23.228000000000002</v>
      </c>
      <c r="M67" s="12">
        <v>4.8390000000000004</v>
      </c>
      <c r="N67" s="12">
        <v>14.631</v>
      </c>
      <c r="O67" s="12">
        <v>0.879</v>
      </c>
      <c r="P67" s="13">
        <v>354.28500000000003</v>
      </c>
      <c r="Q67" s="26">
        <f t="shared" si="15"/>
        <v>6.9281232198670345E-12</v>
      </c>
      <c r="R67" s="6">
        <f t="shared" si="16"/>
        <v>2.2340315989870921E-2</v>
      </c>
      <c r="S67" s="6">
        <f t="shared" si="17"/>
        <v>7.2286100487778246E-3</v>
      </c>
      <c r="T67" s="27">
        <f t="shared" si="18"/>
        <v>8.7147031959773592E-4</v>
      </c>
      <c r="U67" s="26">
        <f t="shared" si="19"/>
        <v>2.936013531417371E-9</v>
      </c>
      <c r="V67" s="27">
        <f t="shared" si="20"/>
        <v>2.5414594041390701E-3</v>
      </c>
      <c r="W67" s="26">
        <f t="shared" si="21"/>
        <v>0.03</v>
      </c>
      <c r="X67" s="6">
        <f t="shared" si="22"/>
        <v>3.0000000000000001E-3</v>
      </c>
      <c r="Y67" s="27">
        <f t="shared" si="23"/>
        <v>1.7000000000000001E-2</v>
      </c>
      <c r="Z67" s="28">
        <f t="shared" si="24"/>
        <v>0.2</v>
      </c>
      <c r="AA67" s="137">
        <f t="shared" si="25"/>
        <v>0.02</v>
      </c>
      <c r="AB67" s="29">
        <f t="shared" si="26"/>
        <v>0.11</v>
      </c>
      <c r="AC67" s="24">
        <f t="shared" si="27"/>
        <v>5</v>
      </c>
      <c r="AD67" s="138">
        <f t="shared" si="28"/>
        <v>5</v>
      </c>
      <c r="AE67" s="25">
        <f t="shared" si="29"/>
        <v>5</v>
      </c>
      <c r="AF67" s="14"/>
      <c r="AG67" s="14"/>
      <c r="AH67" s="16"/>
      <c r="AI67" s="16"/>
      <c r="AJ67" s="16"/>
      <c r="AK67" s="16"/>
      <c r="AL67" s="15"/>
      <c r="AM67" s="15"/>
      <c r="AN67" s="15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</row>
    <row r="68" spans="1:51">
      <c r="A68" s="18">
        <v>10718</v>
      </c>
      <c r="B68" s="139" t="s">
        <v>334</v>
      </c>
      <c r="C68" s="30" t="str">
        <f>Rollover!A68</f>
        <v>Ford</v>
      </c>
      <c r="D68" s="49" t="str">
        <f>Rollover!B68</f>
        <v>F-250 Crew Cab PU/CC 4WD</v>
      </c>
      <c r="E68" s="10" t="s">
        <v>204</v>
      </c>
      <c r="F68" s="73">
        <f>Rollover!C68</f>
        <v>2019</v>
      </c>
      <c r="G68" s="11">
        <v>11.593999999999999</v>
      </c>
      <c r="H68" s="12">
        <v>17.527000000000001</v>
      </c>
      <c r="I68" s="12">
        <v>18.768999999999998</v>
      </c>
      <c r="J68" s="12">
        <v>524.13800000000003</v>
      </c>
      <c r="K68" s="13">
        <v>502.221</v>
      </c>
      <c r="L68" s="11">
        <v>23.228000000000002</v>
      </c>
      <c r="M68" s="12">
        <v>4.8390000000000004</v>
      </c>
      <c r="N68" s="12">
        <v>14.631</v>
      </c>
      <c r="O68" s="12">
        <v>0.879</v>
      </c>
      <c r="P68" s="13">
        <v>354.28500000000003</v>
      </c>
      <c r="Q68" s="26">
        <f>NORMDIST(LN(G68),7.45231,0.73998,1)</f>
        <v>6.9281232198670345E-12</v>
      </c>
      <c r="R68" s="6">
        <f>1/(1+EXP(5.3895-0.0919*H68))</f>
        <v>2.2340315989870921E-2</v>
      </c>
      <c r="S68" s="6">
        <f>1/(1+EXP(6.04044-0.002133*J68))</f>
        <v>7.2286100487778246E-3</v>
      </c>
      <c r="T68" s="27">
        <f>1/(1+EXP(7.5969-0.0011*K68))</f>
        <v>8.7147031959773592E-4</v>
      </c>
      <c r="U68" s="26">
        <f>NORMDIST(LN(L68),7.45231,0.73998,1)</f>
        <v>2.936013531417371E-9</v>
      </c>
      <c r="V68" s="27">
        <f>1/(1+EXP(6.3055-0.00094*P68))</f>
        <v>2.5414594041390701E-3</v>
      </c>
      <c r="W68" s="26">
        <f>ROUND(1-(1-Q68)*(1-R68)*(1-S68)*(1-T68),3)</f>
        <v>0.03</v>
      </c>
      <c r="X68" s="6">
        <f>IF(L68="N/A",L68,ROUND(1-(1-U68)*(1-V68),3))</f>
        <v>3.0000000000000001E-3</v>
      </c>
      <c r="Y68" s="27">
        <f>ROUND(AVERAGE(W68:X68),3)</f>
        <v>1.7000000000000001E-2</v>
      </c>
      <c r="Z68" s="28">
        <f>ROUND(W68/0.15,2)</f>
        <v>0.2</v>
      </c>
      <c r="AA68" s="137">
        <f>IF(L68="N/A", L68, ROUND(X68/0.15,2))</f>
        <v>0.02</v>
      </c>
      <c r="AB68" s="29">
        <f>ROUND(Y68/0.15,2)</f>
        <v>0.11</v>
      </c>
      <c r="AC68" s="24">
        <f>IF(Z68&lt;0.67,5,IF(Z68&lt;1,4,IF(Z68&lt;1.33,3,IF(Z68&lt;2.67,2,1))))</f>
        <v>5</v>
      </c>
      <c r="AD68" s="138">
        <f>IF(L68="N/A",L68,IF(AA68&lt;0.67,5,IF(AA68&lt;1,4,IF(AA68&lt;1.33,3,IF(AA68&lt;2.67,2,1)))))</f>
        <v>5</v>
      </c>
      <c r="AE68" s="25">
        <f>IF(AB68&lt;0.67,5,IF(AB68&lt;1,4,IF(AB68&lt;1.33,3,IF(AB68&lt;2.67,2,1))))</f>
        <v>5</v>
      </c>
      <c r="AF68" s="14"/>
      <c r="AG68" s="14"/>
      <c r="AH68" s="16"/>
      <c r="AI68" s="16"/>
      <c r="AJ68" s="16"/>
      <c r="AK68" s="16"/>
      <c r="AL68" s="15"/>
      <c r="AM68" s="15"/>
      <c r="AN68" s="15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</row>
    <row r="69" spans="1:51" ht="13.15" customHeight="1">
      <c r="A69" s="66">
        <v>10818</v>
      </c>
      <c r="B69" s="136" t="s">
        <v>390</v>
      </c>
      <c r="C69" s="30" t="str">
        <f>Rollover!A69</f>
        <v>Ford</v>
      </c>
      <c r="D69" s="49" t="str">
        <f>Rollover!B69</f>
        <v>Ranger SuperCrew Cab PU/CC 2WD</v>
      </c>
      <c r="E69" s="10" t="s">
        <v>202</v>
      </c>
      <c r="F69" s="73">
        <f>Rollover!C69</f>
        <v>2019</v>
      </c>
      <c r="G69" s="19">
        <v>12.148</v>
      </c>
      <c r="H69" s="20">
        <v>27.623000000000001</v>
      </c>
      <c r="I69" s="20">
        <v>31.216000000000001</v>
      </c>
      <c r="J69" s="20">
        <v>670.88199999999995</v>
      </c>
      <c r="K69" s="21">
        <v>786.52499999999998</v>
      </c>
      <c r="L69" s="19">
        <v>43.103999999999999</v>
      </c>
      <c r="M69" s="20">
        <v>9.1270000000000007</v>
      </c>
      <c r="N69" s="20">
        <v>25.274999999999999</v>
      </c>
      <c r="O69" s="20">
        <v>4.4429999999999996</v>
      </c>
      <c r="P69" s="21">
        <v>1461.5940000000001</v>
      </c>
      <c r="Q69" s="26">
        <f t="shared" ref="Q69" si="45">NORMDIST(LN(G69),7.45231,0.73998,1)</f>
        <v>1.0686416522279816E-11</v>
      </c>
      <c r="R69" s="6">
        <f t="shared" ref="R69" si="46">1/(1+EXP(5.3895-0.0919*H69))</f>
        <v>5.4632422374600011E-2</v>
      </c>
      <c r="S69" s="6">
        <f t="shared" ref="S69" si="47">1/(1+EXP(6.04044-0.002133*J69))</f>
        <v>9.8591358816390948E-3</v>
      </c>
      <c r="T69" s="27">
        <f t="shared" ref="T69" si="48">1/(1+EXP(7.5969-0.0011*K69))</f>
        <v>1.1910568381378137E-3</v>
      </c>
      <c r="U69" s="26">
        <f t="shared" ref="U69" si="49">NORMDIST(LN(L69),7.45231,0.73998,1)</f>
        <v>3.1003889301708057E-7</v>
      </c>
      <c r="V69" s="27">
        <f t="shared" ref="V69" si="50">1/(1+EXP(6.3055-0.00094*P69))</f>
        <v>7.1632558397810887E-3</v>
      </c>
      <c r="W69" s="26">
        <f t="shared" ref="W69" si="51">ROUND(1-(1-Q69)*(1-R69)*(1-S69)*(1-T69),3)</f>
        <v>6.5000000000000002E-2</v>
      </c>
      <c r="X69" s="6">
        <f t="shared" ref="X69" si="52">IF(L69="N/A",L69,ROUND(1-(1-U69)*(1-V69),3))</f>
        <v>7.0000000000000001E-3</v>
      </c>
      <c r="Y69" s="27">
        <f t="shared" ref="Y69" si="53">ROUND(AVERAGE(W69:X69),3)</f>
        <v>3.5999999999999997E-2</v>
      </c>
      <c r="Z69" s="28">
        <f t="shared" ref="Z69" si="54">ROUND(W69/0.15,2)</f>
        <v>0.43</v>
      </c>
      <c r="AA69" s="137">
        <f t="shared" ref="AA69" si="55">IF(L69="N/A", L69, ROUND(X69/0.15,2))</f>
        <v>0.05</v>
      </c>
      <c r="AB69" s="29">
        <f t="shared" ref="AB69" si="56">ROUND(Y69/0.15,2)</f>
        <v>0.24</v>
      </c>
      <c r="AC69" s="24">
        <f t="shared" ref="AC69" si="57">IF(Z69&lt;0.67,5,IF(Z69&lt;1,4,IF(Z69&lt;1.33,3,IF(Z69&lt;2.67,2,1))))</f>
        <v>5</v>
      </c>
      <c r="AD69" s="138">
        <f t="shared" ref="AD69" si="58">IF(L69="N/A",L69,IF(AA69&lt;0.67,5,IF(AA69&lt;1,4,IF(AA69&lt;1.33,3,IF(AA69&lt;2.67,2,1)))))</f>
        <v>5</v>
      </c>
      <c r="AE69" s="25">
        <f t="shared" ref="AE69" si="59">IF(AB69&lt;0.67,5,IF(AB69&lt;1,4,IF(AB69&lt;1.33,3,IF(AB69&lt;2.67,2,1))))</f>
        <v>5</v>
      </c>
      <c r="AF69" s="14"/>
      <c r="AG69" s="14"/>
      <c r="AH69" s="16"/>
      <c r="AI69" s="16"/>
      <c r="AJ69" s="16"/>
      <c r="AK69" s="16"/>
      <c r="AL69" s="15"/>
      <c r="AM69" s="15"/>
      <c r="AN69" s="15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</row>
    <row r="70" spans="1:51">
      <c r="A70" s="18">
        <v>10818</v>
      </c>
      <c r="B70" s="139" t="s">
        <v>390</v>
      </c>
      <c r="C70" s="30" t="str">
        <f>Rollover!A70</f>
        <v>Ford</v>
      </c>
      <c r="D70" s="49" t="str">
        <f>Rollover!B70</f>
        <v>Ranger SuperCrew Cab PU/CC 4WD</v>
      </c>
      <c r="E70" s="10" t="s">
        <v>202</v>
      </c>
      <c r="F70" s="73">
        <f>Rollover!C70</f>
        <v>2019</v>
      </c>
      <c r="G70" s="19">
        <v>12.148</v>
      </c>
      <c r="H70" s="20">
        <v>27.623000000000001</v>
      </c>
      <c r="I70" s="20">
        <v>31.216000000000001</v>
      </c>
      <c r="J70" s="20">
        <v>670.88199999999995</v>
      </c>
      <c r="K70" s="21">
        <v>786.52499999999998</v>
      </c>
      <c r="L70" s="19">
        <v>43.103999999999999</v>
      </c>
      <c r="M70" s="20">
        <v>9.1270000000000007</v>
      </c>
      <c r="N70" s="20">
        <v>25.274999999999999</v>
      </c>
      <c r="O70" s="20">
        <v>4.4429999999999996</v>
      </c>
      <c r="P70" s="21">
        <v>1461.5940000000001</v>
      </c>
      <c r="Q70" s="26">
        <f t="shared" si="15"/>
        <v>1.0686416522279816E-11</v>
      </c>
      <c r="R70" s="6">
        <f t="shared" si="16"/>
        <v>5.4632422374600011E-2</v>
      </c>
      <c r="S70" s="6">
        <f t="shared" si="17"/>
        <v>9.8591358816390948E-3</v>
      </c>
      <c r="T70" s="27">
        <f t="shared" si="18"/>
        <v>1.1910568381378137E-3</v>
      </c>
      <c r="U70" s="26">
        <f t="shared" si="19"/>
        <v>3.1003889301708057E-7</v>
      </c>
      <c r="V70" s="27">
        <f t="shared" si="20"/>
        <v>7.1632558397810887E-3</v>
      </c>
      <c r="W70" s="26">
        <f t="shared" si="21"/>
        <v>6.5000000000000002E-2</v>
      </c>
      <c r="X70" s="6">
        <f t="shared" si="22"/>
        <v>7.0000000000000001E-3</v>
      </c>
      <c r="Y70" s="27">
        <f t="shared" si="23"/>
        <v>3.5999999999999997E-2</v>
      </c>
      <c r="Z70" s="28">
        <f t="shared" si="24"/>
        <v>0.43</v>
      </c>
      <c r="AA70" s="137">
        <f t="shared" si="25"/>
        <v>0.05</v>
      </c>
      <c r="AB70" s="29">
        <f t="shared" si="26"/>
        <v>0.24</v>
      </c>
      <c r="AC70" s="24">
        <f t="shared" si="27"/>
        <v>5</v>
      </c>
      <c r="AD70" s="138">
        <f t="shared" si="28"/>
        <v>5</v>
      </c>
      <c r="AE70" s="25">
        <f t="shared" si="29"/>
        <v>5</v>
      </c>
      <c r="AF70" s="14"/>
      <c r="AG70" s="14"/>
      <c r="AH70" s="16"/>
      <c r="AI70" s="16"/>
      <c r="AJ70" s="16"/>
      <c r="AK70" s="16"/>
      <c r="AL70" s="15"/>
      <c r="AM70" s="15"/>
      <c r="AN70" s="15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</row>
    <row r="71" spans="1:51" ht="13.15" customHeight="1">
      <c r="A71" s="66"/>
      <c r="B71" s="136"/>
      <c r="C71" s="30" t="str">
        <f>Rollover!A71</f>
        <v>Ford</v>
      </c>
      <c r="D71" s="49" t="str">
        <f>Rollover!B71</f>
        <v>Ranger SuperCab PU/EC 2WD</v>
      </c>
      <c r="E71" s="10"/>
      <c r="F71" s="73">
        <f>Rollover!C71</f>
        <v>2019</v>
      </c>
      <c r="G71" s="11"/>
      <c r="H71" s="12"/>
      <c r="I71" s="12"/>
      <c r="J71" s="12"/>
      <c r="K71" s="13"/>
      <c r="L71" s="11"/>
      <c r="M71" s="12"/>
      <c r="N71" s="12"/>
      <c r="O71" s="12"/>
      <c r="P71" s="13"/>
      <c r="Q71" s="26" t="e">
        <f t="shared" si="15"/>
        <v>#NUM!</v>
      </c>
      <c r="R71" s="6">
        <f t="shared" si="16"/>
        <v>4.5435171224880964E-3</v>
      </c>
      <c r="S71" s="6">
        <f t="shared" si="17"/>
        <v>2.3748578822706131E-3</v>
      </c>
      <c r="T71" s="27">
        <f t="shared" si="18"/>
        <v>5.0175335722563109E-4</v>
      </c>
      <c r="U71" s="26" t="e">
        <f t="shared" si="19"/>
        <v>#NUM!</v>
      </c>
      <c r="V71" s="27">
        <f t="shared" si="20"/>
        <v>1.8229037773026034E-3</v>
      </c>
      <c r="W71" s="26" t="e">
        <f t="shared" si="21"/>
        <v>#NUM!</v>
      </c>
      <c r="X71" s="6" t="e">
        <f t="shared" si="22"/>
        <v>#NUM!</v>
      </c>
      <c r="Y71" s="27" t="e">
        <f t="shared" si="23"/>
        <v>#NUM!</v>
      </c>
      <c r="Z71" s="28" t="e">
        <f t="shared" si="24"/>
        <v>#NUM!</v>
      </c>
      <c r="AA71" s="137" t="e">
        <f t="shared" si="25"/>
        <v>#NUM!</v>
      </c>
      <c r="AB71" s="29" t="e">
        <f t="shared" si="26"/>
        <v>#NUM!</v>
      </c>
      <c r="AC71" s="24" t="e">
        <f t="shared" si="27"/>
        <v>#NUM!</v>
      </c>
      <c r="AD71" s="138" t="e">
        <f t="shared" si="28"/>
        <v>#NUM!</v>
      </c>
      <c r="AE71" s="25" t="e">
        <f t="shared" si="29"/>
        <v>#NUM!</v>
      </c>
      <c r="AF71" s="14"/>
      <c r="AG71" s="14"/>
      <c r="AH71" s="16"/>
      <c r="AI71" s="16"/>
      <c r="AJ71" s="16"/>
      <c r="AK71" s="16"/>
      <c r="AL71" s="15"/>
      <c r="AM71" s="15"/>
      <c r="AN71" s="15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</row>
    <row r="72" spans="1:51" ht="13.15" customHeight="1">
      <c r="A72" s="66"/>
      <c r="B72" s="136"/>
      <c r="C72" s="30" t="str">
        <f>Rollover!A72</f>
        <v>Ford</v>
      </c>
      <c r="D72" s="49" t="str">
        <f>Rollover!B72</f>
        <v>Ranger SuperCab PU/EC 4WD</v>
      </c>
      <c r="E72" s="10"/>
      <c r="F72" s="73">
        <f>Rollover!C72</f>
        <v>2019</v>
      </c>
      <c r="G72" s="11"/>
      <c r="H72" s="12"/>
      <c r="I72" s="12"/>
      <c r="J72" s="12"/>
      <c r="K72" s="13"/>
      <c r="L72" s="11"/>
      <c r="M72" s="12"/>
      <c r="N72" s="12"/>
      <c r="O72" s="12"/>
      <c r="P72" s="13"/>
      <c r="Q72" s="26" t="e">
        <f t="shared" si="15"/>
        <v>#NUM!</v>
      </c>
      <c r="R72" s="6">
        <f t="shared" si="16"/>
        <v>4.5435171224880964E-3</v>
      </c>
      <c r="S72" s="6">
        <f t="shared" si="17"/>
        <v>2.3748578822706131E-3</v>
      </c>
      <c r="T72" s="27">
        <f t="shared" si="18"/>
        <v>5.0175335722563109E-4</v>
      </c>
      <c r="U72" s="26" t="e">
        <f t="shared" si="19"/>
        <v>#NUM!</v>
      </c>
      <c r="V72" s="27">
        <f t="shared" si="20"/>
        <v>1.8229037773026034E-3</v>
      </c>
      <c r="W72" s="26" t="e">
        <f t="shared" si="21"/>
        <v>#NUM!</v>
      </c>
      <c r="X72" s="6" t="e">
        <f t="shared" si="22"/>
        <v>#NUM!</v>
      </c>
      <c r="Y72" s="27" t="e">
        <f t="shared" si="23"/>
        <v>#NUM!</v>
      </c>
      <c r="Z72" s="28" t="e">
        <f t="shared" si="24"/>
        <v>#NUM!</v>
      </c>
      <c r="AA72" s="137" t="e">
        <f t="shared" si="25"/>
        <v>#NUM!</v>
      </c>
      <c r="AB72" s="29" t="e">
        <f t="shared" si="26"/>
        <v>#NUM!</v>
      </c>
      <c r="AC72" s="24" t="e">
        <f t="shared" si="27"/>
        <v>#NUM!</v>
      </c>
      <c r="AD72" s="138" t="e">
        <f t="shared" si="28"/>
        <v>#NUM!</v>
      </c>
      <c r="AE72" s="25" t="e">
        <f t="shared" si="29"/>
        <v>#NUM!</v>
      </c>
      <c r="AF72" s="14"/>
      <c r="AG72" s="14"/>
      <c r="AH72" s="16"/>
      <c r="AI72" s="16"/>
      <c r="AJ72" s="16"/>
      <c r="AK72" s="16"/>
      <c r="AL72" s="15"/>
      <c r="AM72" s="15"/>
      <c r="AN72" s="15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</row>
    <row r="73" spans="1:51" ht="13.15" customHeight="1">
      <c r="A73" s="66">
        <v>10767</v>
      </c>
      <c r="B73" s="136" t="s">
        <v>372</v>
      </c>
      <c r="C73" s="30" t="str">
        <f>Rollover!A73</f>
        <v>Honda</v>
      </c>
      <c r="D73" s="49" t="str">
        <f>Rollover!B73</f>
        <v>CR-V SUV AWD</v>
      </c>
      <c r="E73" s="10" t="s">
        <v>205</v>
      </c>
      <c r="F73" s="73">
        <f>Rollover!C73</f>
        <v>2019</v>
      </c>
      <c r="G73" s="11">
        <v>70.677999999999997</v>
      </c>
      <c r="H73" s="12">
        <v>14.263999999999999</v>
      </c>
      <c r="I73" s="12">
        <v>24.998000000000001</v>
      </c>
      <c r="J73" s="12">
        <v>629.34199999999998</v>
      </c>
      <c r="K73" s="13">
        <v>1377.431</v>
      </c>
      <c r="L73" s="11">
        <v>143.14400000000001</v>
      </c>
      <c r="M73" s="12">
        <v>12.949</v>
      </c>
      <c r="N73" s="12">
        <v>50.225000000000001</v>
      </c>
      <c r="O73" s="12">
        <v>37.768000000000001</v>
      </c>
      <c r="P73" s="13">
        <v>2520.2539999999999</v>
      </c>
      <c r="Q73" s="26">
        <f t="shared" si="15"/>
        <v>7.923613295313992E-6</v>
      </c>
      <c r="R73" s="6">
        <f t="shared" si="16"/>
        <v>1.6648632817717553E-2</v>
      </c>
      <c r="S73" s="6">
        <f t="shared" si="17"/>
        <v>9.0307014071333222E-3</v>
      </c>
      <c r="T73" s="27">
        <f t="shared" si="18"/>
        <v>2.2790250753212111E-3</v>
      </c>
      <c r="U73" s="26">
        <f t="shared" si="19"/>
        <v>3.8567897757766414E-4</v>
      </c>
      <c r="V73" s="27">
        <f t="shared" si="20"/>
        <v>1.9143531867219541E-2</v>
      </c>
      <c r="W73" s="26">
        <f t="shared" si="21"/>
        <v>2.8000000000000001E-2</v>
      </c>
      <c r="X73" s="6">
        <f t="shared" si="22"/>
        <v>0.02</v>
      </c>
      <c r="Y73" s="27">
        <f t="shared" si="23"/>
        <v>2.4E-2</v>
      </c>
      <c r="Z73" s="28">
        <f t="shared" si="24"/>
        <v>0.19</v>
      </c>
      <c r="AA73" s="137">
        <f t="shared" si="25"/>
        <v>0.13</v>
      </c>
      <c r="AB73" s="29">
        <f t="shared" si="26"/>
        <v>0.16</v>
      </c>
      <c r="AC73" s="24">
        <f t="shared" si="27"/>
        <v>5</v>
      </c>
      <c r="AD73" s="138">
        <f t="shared" si="28"/>
        <v>5</v>
      </c>
      <c r="AE73" s="25">
        <f t="shared" si="29"/>
        <v>5</v>
      </c>
      <c r="AF73" s="14"/>
      <c r="AG73" s="14"/>
      <c r="AH73" s="16"/>
      <c r="AI73" s="16"/>
      <c r="AJ73" s="16"/>
      <c r="AK73" s="16"/>
      <c r="AL73" s="15"/>
      <c r="AM73" s="15"/>
      <c r="AN73" s="15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</row>
    <row r="74" spans="1:51" ht="13.15" customHeight="1">
      <c r="A74" s="66">
        <v>10767</v>
      </c>
      <c r="B74" s="136" t="s">
        <v>372</v>
      </c>
      <c r="C74" s="30" t="str">
        <f>Rollover!A74</f>
        <v>Honda</v>
      </c>
      <c r="D74" s="49" t="str">
        <f>Rollover!B74</f>
        <v>CR-V SUV FWD</v>
      </c>
      <c r="E74" s="10" t="s">
        <v>205</v>
      </c>
      <c r="F74" s="73">
        <f>Rollover!C74</f>
        <v>2019</v>
      </c>
      <c r="G74" s="11">
        <v>70.677999999999997</v>
      </c>
      <c r="H74" s="12">
        <v>14.263999999999999</v>
      </c>
      <c r="I74" s="12">
        <v>24.998000000000001</v>
      </c>
      <c r="J74" s="12">
        <v>629.34199999999998</v>
      </c>
      <c r="K74" s="13">
        <v>1377.431</v>
      </c>
      <c r="L74" s="11">
        <v>143.14400000000001</v>
      </c>
      <c r="M74" s="12">
        <v>12.949</v>
      </c>
      <c r="N74" s="12">
        <v>50.225000000000001</v>
      </c>
      <c r="O74" s="12">
        <v>37.768000000000001</v>
      </c>
      <c r="P74" s="13">
        <v>2520.2539999999999</v>
      </c>
      <c r="Q74" s="26">
        <f t="shared" si="15"/>
        <v>7.923613295313992E-6</v>
      </c>
      <c r="R74" s="6">
        <f t="shared" si="16"/>
        <v>1.6648632817717553E-2</v>
      </c>
      <c r="S74" s="6">
        <f t="shared" si="17"/>
        <v>9.0307014071333222E-3</v>
      </c>
      <c r="T74" s="27">
        <f t="shared" si="18"/>
        <v>2.2790250753212111E-3</v>
      </c>
      <c r="U74" s="26">
        <f t="shared" si="19"/>
        <v>3.8567897757766414E-4</v>
      </c>
      <c r="V74" s="27">
        <f t="shared" si="20"/>
        <v>1.9143531867219541E-2</v>
      </c>
      <c r="W74" s="26">
        <f t="shared" si="21"/>
        <v>2.8000000000000001E-2</v>
      </c>
      <c r="X74" s="6">
        <f t="shared" si="22"/>
        <v>0.02</v>
      </c>
      <c r="Y74" s="27">
        <f t="shared" si="23"/>
        <v>2.4E-2</v>
      </c>
      <c r="Z74" s="28">
        <f t="shared" si="24"/>
        <v>0.19</v>
      </c>
      <c r="AA74" s="137">
        <f t="shared" si="25"/>
        <v>0.13</v>
      </c>
      <c r="AB74" s="29">
        <f t="shared" si="26"/>
        <v>0.16</v>
      </c>
      <c r="AC74" s="24">
        <f t="shared" si="27"/>
        <v>5</v>
      </c>
      <c r="AD74" s="138">
        <f t="shared" si="28"/>
        <v>5</v>
      </c>
      <c r="AE74" s="25">
        <f t="shared" si="29"/>
        <v>5</v>
      </c>
      <c r="AF74" s="14"/>
      <c r="AG74" s="14"/>
      <c r="AH74" s="16"/>
      <c r="AI74" s="16"/>
      <c r="AJ74" s="16"/>
      <c r="AK74" s="16"/>
      <c r="AL74" s="15"/>
      <c r="AM74" s="15"/>
      <c r="AN74" s="15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</row>
    <row r="75" spans="1:51">
      <c r="A75" s="66">
        <v>10388</v>
      </c>
      <c r="B75" s="136" t="s">
        <v>215</v>
      </c>
      <c r="C75" s="30" t="str">
        <f>Rollover!A75</f>
        <v>Honda</v>
      </c>
      <c r="D75" s="49" t="str">
        <f>Rollover!B75</f>
        <v>Insight 4DR FWD</v>
      </c>
      <c r="E75" s="10" t="s">
        <v>88</v>
      </c>
      <c r="F75" s="73">
        <f>Rollover!C75</f>
        <v>2019</v>
      </c>
      <c r="G75" s="11">
        <v>220.02199999999999</v>
      </c>
      <c r="H75" s="12">
        <v>23.893999999999998</v>
      </c>
      <c r="I75" s="12">
        <v>29.338999999999999</v>
      </c>
      <c r="J75" s="12">
        <v>691.476</v>
      </c>
      <c r="K75" s="13">
        <v>1404.8969999999999</v>
      </c>
      <c r="L75" s="11">
        <v>328.45800000000003</v>
      </c>
      <c r="M75" s="12">
        <v>24.577999999999999</v>
      </c>
      <c r="N75" s="12">
        <v>59.328000000000003</v>
      </c>
      <c r="O75" s="12">
        <v>16.853000000000002</v>
      </c>
      <c r="P75" s="13">
        <v>1227.049</v>
      </c>
      <c r="Q75" s="26">
        <f t="shared" si="15"/>
        <v>2.7017233467550804E-3</v>
      </c>
      <c r="R75" s="6">
        <f t="shared" si="16"/>
        <v>3.9405710581049892E-2</v>
      </c>
      <c r="S75" s="6">
        <f t="shared" si="17"/>
        <v>1.0297312005814272E-2</v>
      </c>
      <c r="T75" s="27">
        <f t="shared" si="18"/>
        <v>2.3487668586793077E-3</v>
      </c>
      <c r="U75" s="26">
        <f t="shared" si="19"/>
        <v>1.2530299311196353E-2</v>
      </c>
      <c r="V75" s="27">
        <f t="shared" si="20"/>
        <v>5.7540884217292254E-3</v>
      </c>
      <c r="W75" s="26">
        <f t="shared" si="21"/>
        <v>5.3999999999999999E-2</v>
      </c>
      <c r="X75" s="6">
        <f t="shared" si="22"/>
        <v>1.7999999999999999E-2</v>
      </c>
      <c r="Y75" s="27">
        <f t="shared" si="23"/>
        <v>3.5999999999999997E-2</v>
      </c>
      <c r="Z75" s="28">
        <f t="shared" si="24"/>
        <v>0.36</v>
      </c>
      <c r="AA75" s="137">
        <f t="shared" si="25"/>
        <v>0.12</v>
      </c>
      <c r="AB75" s="29">
        <f t="shared" si="26"/>
        <v>0.24</v>
      </c>
      <c r="AC75" s="24">
        <f t="shared" si="27"/>
        <v>5</v>
      </c>
      <c r="AD75" s="138">
        <f t="shared" si="28"/>
        <v>5</v>
      </c>
      <c r="AE75" s="25">
        <f t="shared" si="29"/>
        <v>5</v>
      </c>
      <c r="AF75" s="14"/>
      <c r="AG75" s="14"/>
      <c r="AH75" s="16"/>
      <c r="AI75" s="16"/>
      <c r="AJ75" s="16"/>
      <c r="AK75" s="16"/>
      <c r="AL75" s="15"/>
      <c r="AM75" s="15"/>
      <c r="AN75" s="15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</row>
    <row r="76" spans="1:51" ht="13.15" customHeight="1">
      <c r="A76" s="66">
        <v>9324</v>
      </c>
      <c r="B76" s="66" t="s">
        <v>295</v>
      </c>
      <c r="C76" s="30" t="str">
        <f>Rollover!A76</f>
        <v>Honda</v>
      </c>
      <c r="D76" s="49" t="str">
        <f>Rollover!B76</f>
        <v>Passport SUV FWD</v>
      </c>
      <c r="E76" s="10" t="s">
        <v>88</v>
      </c>
      <c r="F76" s="73">
        <f>Rollover!C76</f>
        <v>2019</v>
      </c>
      <c r="G76" s="11">
        <v>108.709</v>
      </c>
      <c r="H76" s="12">
        <v>14.834</v>
      </c>
      <c r="I76" s="12">
        <v>21.869</v>
      </c>
      <c r="J76" s="12">
        <v>447.95400000000001</v>
      </c>
      <c r="K76" s="13">
        <v>1196.373</v>
      </c>
      <c r="L76" s="11">
        <v>232.51499999999999</v>
      </c>
      <c r="M76" s="12">
        <v>23.943000000000001</v>
      </c>
      <c r="N76" s="12">
        <v>42.104999999999997</v>
      </c>
      <c r="O76" s="12">
        <v>22.34</v>
      </c>
      <c r="P76" s="13">
        <v>1354.396</v>
      </c>
      <c r="Q76" s="26">
        <f t="shared" si="15"/>
        <v>9.3953344199652937E-5</v>
      </c>
      <c r="R76" s="6">
        <f t="shared" si="16"/>
        <v>1.7528290040000956E-2</v>
      </c>
      <c r="S76" s="6">
        <f t="shared" si="17"/>
        <v>6.1511008400600385E-3</v>
      </c>
      <c r="T76" s="27">
        <f t="shared" si="18"/>
        <v>1.8682377258159232E-3</v>
      </c>
      <c r="U76" s="26">
        <f t="shared" si="19"/>
        <v>3.3915441712206551E-3</v>
      </c>
      <c r="V76" s="27">
        <f t="shared" si="20"/>
        <v>6.481068296679173E-3</v>
      </c>
      <c r="W76" s="26">
        <f t="shared" si="21"/>
        <v>2.5000000000000001E-2</v>
      </c>
      <c r="X76" s="6">
        <f t="shared" si="22"/>
        <v>0.01</v>
      </c>
      <c r="Y76" s="27">
        <f t="shared" si="23"/>
        <v>1.7999999999999999E-2</v>
      </c>
      <c r="Z76" s="28">
        <f t="shared" si="24"/>
        <v>0.17</v>
      </c>
      <c r="AA76" s="137">
        <f t="shared" si="25"/>
        <v>7.0000000000000007E-2</v>
      </c>
      <c r="AB76" s="29">
        <f t="shared" si="26"/>
        <v>0.12</v>
      </c>
      <c r="AC76" s="24">
        <f t="shared" si="27"/>
        <v>5</v>
      </c>
      <c r="AD76" s="138">
        <f t="shared" si="28"/>
        <v>5</v>
      </c>
      <c r="AE76" s="25">
        <f t="shared" si="29"/>
        <v>5</v>
      </c>
      <c r="AF76" s="14"/>
      <c r="AG76" s="14"/>
      <c r="AH76" s="16"/>
      <c r="AI76" s="16"/>
      <c r="AJ76" s="16"/>
      <c r="AK76" s="16"/>
      <c r="AL76" s="15"/>
      <c r="AM76" s="15"/>
      <c r="AN76" s="15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</row>
    <row r="77" spans="1:51" ht="13.15" customHeight="1">
      <c r="A77" s="66">
        <v>9324</v>
      </c>
      <c r="B77" s="66" t="s">
        <v>295</v>
      </c>
      <c r="C77" s="30" t="str">
        <f>Rollover!A77</f>
        <v>Honda</v>
      </c>
      <c r="D77" s="49" t="str">
        <f>Rollover!B77</f>
        <v>Passport SUV AWD</v>
      </c>
      <c r="E77" s="10" t="s">
        <v>88</v>
      </c>
      <c r="F77" s="73">
        <f>Rollover!C77</f>
        <v>2019</v>
      </c>
      <c r="G77" s="11">
        <v>108.709</v>
      </c>
      <c r="H77" s="12">
        <v>14.834</v>
      </c>
      <c r="I77" s="12">
        <v>21.869</v>
      </c>
      <c r="J77" s="12">
        <v>447.95400000000001</v>
      </c>
      <c r="K77" s="13">
        <v>1196.373</v>
      </c>
      <c r="L77" s="11">
        <v>232.51499999999999</v>
      </c>
      <c r="M77" s="12">
        <v>23.943000000000001</v>
      </c>
      <c r="N77" s="12">
        <v>42.104999999999997</v>
      </c>
      <c r="O77" s="12">
        <v>22.34</v>
      </c>
      <c r="P77" s="13">
        <v>1354.396</v>
      </c>
      <c r="Q77" s="26">
        <f t="shared" si="15"/>
        <v>9.3953344199652937E-5</v>
      </c>
      <c r="R77" s="6">
        <f t="shared" si="16"/>
        <v>1.7528290040000956E-2</v>
      </c>
      <c r="S77" s="6">
        <f t="shared" si="17"/>
        <v>6.1511008400600385E-3</v>
      </c>
      <c r="T77" s="27">
        <f t="shared" si="18"/>
        <v>1.8682377258159232E-3</v>
      </c>
      <c r="U77" s="26">
        <f t="shared" si="19"/>
        <v>3.3915441712206551E-3</v>
      </c>
      <c r="V77" s="27">
        <f t="shared" si="20"/>
        <v>6.481068296679173E-3</v>
      </c>
      <c r="W77" s="26">
        <f t="shared" si="21"/>
        <v>2.5000000000000001E-2</v>
      </c>
      <c r="X77" s="6">
        <f t="shared" si="22"/>
        <v>0.01</v>
      </c>
      <c r="Y77" s="27">
        <f t="shared" si="23"/>
        <v>1.7999999999999999E-2</v>
      </c>
      <c r="Z77" s="28">
        <f t="shared" si="24"/>
        <v>0.17</v>
      </c>
      <c r="AA77" s="137">
        <f t="shared" si="25"/>
        <v>7.0000000000000007E-2</v>
      </c>
      <c r="AB77" s="29">
        <f t="shared" si="26"/>
        <v>0.12</v>
      </c>
      <c r="AC77" s="24">
        <f t="shared" si="27"/>
        <v>5</v>
      </c>
      <c r="AD77" s="138">
        <f t="shared" si="28"/>
        <v>5</v>
      </c>
      <c r="AE77" s="25">
        <f t="shared" si="29"/>
        <v>5</v>
      </c>
      <c r="AF77" s="14"/>
      <c r="AG77" s="14"/>
      <c r="AH77" s="16"/>
      <c r="AI77" s="16"/>
      <c r="AJ77" s="16"/>
      <c r="AK77" s="16"/>
      <c r="AL77" s="15"/>
      <c r="AM77" s="15"/>
      <c r="AN77" s="15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</row>
    <row r="78" spans="1:51">
      <c r="A78" s="66">
        <v>10664</v>
      </c>
      <c r="B78" s="136" t="s">
        <v>299</v>
      </c>
      <c r="C78" s="30" t="str">
        <f>Rollover!A78</f>
        <v>Hyundai</v>
      </c>
      <c r="D78" s="49" t="str">
        <f>Rollover!B78</f>
        <v>Kona SUV FWD</v>
      </c>
      <c r="E78" s="10" t="s">
        <v>205</v>
      </c>
      <c r="F78" s="73">
        <f>Rollover!C78</f>
        <v>2019</v>
      </c>
      <c r="G78" s="11">
        <v>108.48699999999999</v>
      </c>
      <c r="H78" s="12">
        <v>20.954999999999998</v>
      </c>
      <c r="I78" s="12">
        <v>38.771000000000001</v>
      </c>
      <c r="J78" s="12">
        <v>1094.32</v>
      </c>
      <c r="K78" s="13">
        <v>2719.3069999999998</v>
      </c>
      <c r="L78" s="11">
        <v>326.24200000000002</v>
      </c>
      <c r="M78" s="12">
        <v>32.246000000000002</v>
      </c>
      <c r="N78" s="12">
        <v>65.722999999999999</v>
      </c>
      <c r="O78" s="12">
        <v>36.777999999999999</v>
      </c>
      <c r="P78" s="13">
        <v>2839.9780000000001</v>
      </c>
      <c r="Q78" s="26">
        <f t="shared" si="15"/>
        <v>9.2927348083638681E-5</v>
      </c>
      <c r="R78" s="6">
        <f t="shared" si="16"/>
        <v>3.0361866914785131E-2</v>
      </c>
      <c r="S78" s="6">
        <f t="shared" si="17"/>
        <v>2.3980175266489195E-2</v>
      </c>
      <c r="T78" s="27">
        <f t="shared" si="18"/>
        <v>9.8961670881258235E-3</v>
      </c>
      <c r="U78" s="26">
        <f t="shared" si="19"/>
        <v>1.2236678180323021E-2</v>
      </c>
      <c r="V78" s="27">
        <f t="shared" si="20"/>
        <v>2.5682668148859864E-2</v>
      </c>
      <c r="W78" s="26">
        <f t="shared" si="21"/>
        <v>6.3E-2</v>
      </c>
      <c r="X78" s="6">
        <f t="shared" si="22"/>
        <v>3.7999999999999999E-2</v>
      </c>
      <c r="Y78" s="27">
        <f t="shared" si="23"/>
        <v>5.0999999999999997E-2</v>
      </c>
      <c r="Z78" s="28">
        <f t="shared" si="24"/>
        <v>0.42</v>
      </c>
      <c r="AA78" s="137">
        <f t="shared" si="25"/>
        <v>0.25</v>
      </c>
      <c r="AB78" s="29">
        <f t="shared" si="26"/>
        <v>0.34</v>
      </c>
      <c r="AC78" s="24">
        <f t="shared" si="27"/>
        <v>5</v>
      </c>
      <c r="AD78" s="138">
        <f t="shared" si="28"/>
        <v>5</v>
      </c>
      <c r="AE78" s="25">
        <f t="shared" si="29"/>
        <v>5</v>
      </c>
      <c r="AF78" s="14"/>
      <c r="AG78" s="14"/>
      <c r="AH78" s="16"/>
      <c r="AI78" s="16"/>
      <c r="AJ78" s="16"/>
      <c r="AK78" s="16"/>
      <c r="AL78" s="15"/>
      <c r="AM78" s="15"/>
      <c r="AN78" s="15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</row>
    <row r="79" spans="1:51">
      <c r="A79" s="66">
        <v>10664</v>
      </c>
      <c r="B79" s="136" t="s">
        <v>299</v>
      </c>
      <c r="C79" s="30" t="str">
        <f>Rollover!A79</f>
        <v>Hyundai</v>
      </c>
      <c r="D79" s="49" t="str">
        <f>Rollover!B79</f>
        <v>Kona SUV AWD</v>
      </c>
      <c r="E79" s="10" t="s">
        <v>205</v>
      </c>
      <c r="F79" s="73">
        <f>Rollover!C79</f>
        <v>2019</v>
      </c>
      <c r="G79" s="11">
        <v>108.48699999999999</v>
      </c>
      <c r="H79" s="12">
        <v>20.954999999999998</v>
      </c>
      <c r="I79" s="12">
        <v>38.771000000000001</v>
      </c>
      <c r="J79" s="12">
        <v>1094.32</v>
      </c>
      <c r="K79" s="13">
        <v>2719.3069999999998</v>
      </c>
      <c r="L79" s="11">
        <v>326.24200000000002</v>
      </c>
      <c r="M79" s="12">
        <v>32.246000000000002</v>
      </c>
      <c r="N79" s="12">
        <v>65.722999999999999</v>
      </c>
      <c r="O79" s="12">
        <v>36.777999999999999</v>
      </c>
      <c r="P79" s="13">
        <v>2839.9780000000001</v>
      </c>
      <c r="Q79" s="26">
        <f t="shared" si="15"/>
        <v>9.2927348083638681E-5</v>
      </c>
      <c r="R79" s="6">
        <f t="shared" si="16"/>
        <v>3.0361866914785131E-2</v>
      </c>
      <c r="S79" s="6">
        <f t="shared" si="17"/>
        <v>2.3980175266489195E-2</v>
      </c>
      <c r="T79" s="27">
        <f t="shared" si="18"/>
        <v>9.8961670881258235E-3</v>
      </c>
      <c r="U79" s="26">
        <f t="shared" si="19"/>
        <v>1.2236678180323021E-2</v>
      </c>
      <c r="V79" s="27">
        <f t="shared" si="20"/>
        <v>2.5682668148859864E-2</v>
      </c>
      <c r="W79" s="26">
        <f t="shared" si="21"/>
        <v>6.3E-2</v>
      </c>
      <c r="X79" s="6">
        <f t="shared" si="22"/>
        <v>3.7999999999999999E-2</v>
      </c>
      <c r="Y79" s="27">
        <f t="shared" si="23"/>
        <v>5.0999999999999997E-2</v>
      </c>
      <c r="Z79" s="28">
        <f t="shared" si="24"/>
        <v>0.42</v>
      </c>
      <c r="AA79" s="137">
        <f t="shared" si="25"/>
        <v>0.25</v>
      </c>
      <c r="AB79" s="29">
        <f t="shared" si="26"/>
        <v>0.34</v>
      </c>
      <c r="AC79" s="24">
        <f t="shared" si="27"/>
        <v>5</v>
      </c>
      <c r="AD79" s="138">
        <f t="shared" si="28"/>
        <v>5</v>
      </c>
      <c r="AE79" s="25">
        <f t="shared" si="29"/>
        <v>5</v>
      </c>
      <c r="AF79" s="14"/>
      <c r="AG79" s="14"/>
      <c r="AH79" s="16"/>
      <c r="AI79" s="16"/>
      <c r="AJ79" s="16"/>
      <c r="AK79" s="16"/>
      <c r="AL79" s="15"/>
      <c r="AM79" s="15"/>
      <c r="AN79" s="15"/>
      <c r="AO79" s="17"/>
      <c r="AP79" s="17"/>
      <c r="AQ79" s="17"/>
      <c r="AR79" s="17"/>
      <c r="AS79" s="17"/>
      <c r="AT79" s="17"/>
      <c r="AU79" s="17"/>
      <c r="AV79" s="17"/>
      <c r="AW79" s="17"/>
      <c r="AX79" s="17"/>
      <c r="AY79" s="17"/>
    </row>
    <row r="80" spans="1:51">
      <c r="A80" s="66">
        <v>10643</v>
      </c>
      <c r="B80" s="136" t="s">
        <v>274</v>
      </c>
      <c r="C80" s="30" t="str">
        <f>Rollover!A80</f>
        <v>Hyundai</v>
      </c>
      <c r="D80" s="49" t="str">
        <f>Rollover!B80</f>
        <v>Santa Fe SUV FWD</v>
      </c>
      <c r="E80" s="10" t="s">
        <v>88</v>
      </c>
      <c r="F80" s="73">
        <f>Rollover!C80</f>
        <v>2019</v>
      </c>
      <c r="G80" s="11">
        <v>48.56</v>
      </c>
      <c r="H80" s="12">
        <v>16.221</v>
      </c>
      <c r="I80" s="12">
        <v>27.384</v>
      </c>
      <c r="J80" s="12">
        <v>628.26300000000003</v>
      </c>
      <c r="K80" s="13">
        <v>1783.42</v>
      </c>
      <c r="L80" s="11">
        <v>179.30199999999999</v>
      </c>
      <c r="M80" s="12">
        <v>12.505000000000001</v>
      </c>
      <c r="N80" s="12">
        <v>53.694000000000003</v>
      </c>
      <c r="O80" s="12">
        <v>28.917000000000002</v>
      </c>
      <c r="P80" s="13">
        <v>2885.8809999999999</v>
      </c>
      <c r="Q80" s="26">
        <f t="shared" si="15"/>
        <v>7.0427034562709224E-7</v>
      </c>
      <c r="R80" s="6">
        <f t="shared" si="16"/>
        <v>1.9863847931548752E-2</v>
      </c>
      <c r="S80" s="6">
        <f t="shared" si="17"/>
        <v>9.010128136981788E-3</v>
      </c>
      <c r="T80" s="27">
        <f t="shared" si="18"/>
        <v>3.5574836407563171E-3</v>
      </c>
      <c r="U80" s="26">
        <f t="shared" si="19"/>
        <v>1.1121920628245033E-3</v>
      </c>
      <c r="V80" s="27">
        <f t="shared" si="20"/>
        <v>2.6784768899711393E-2</v>
      </c>
      <c r="W80" s="26">
        <f t="shared" si="21"/>
        <v>3.2000000000000001E-2</v>
      </c>
      <c r="X80" s="6">
        <f t="shared" si="22"/>
        <v>2.8000000000000001E-2</v>
      </c>
      <c r="Y80" s="27">
        <f t="shared" si="23"/>
        <v>0.03</v>
      </c>
      <c r="Z80" s="28">
        <f t="shared" si="24"/>
        <v>0.21</v>
      </c>
      <c r="AA80" s="137">
        <f t="shared" si="25"/>
        <v>0.19</v>
      </c>
      <c r="AB80" s="29">
        <f t="shared" si="26"/>
        <v>0.2</v>
      </c>
      <c r="AC80" s="24">
        <f t="shared" si="27"/>
        <v>5</v>
      </c>
      <c r="AD80" s="138">
        <f t="shared" si="28"/>
        <v>5</v>
      </c>
      <c r="AE80" s="25">
        <f t="shared" si="29"/>
        <v>5</v>
      </c>
      <c r="AF80" s="14"/>
      <c r="AG80" s="14"/>
      <c r="AH80" s="16"/>
      <c r="AI80" s="16"/>
      <c r="AJ80" s="16"/>
      <c r="AK80" s="16"/>
      <c r="AL80" s="15"/>
      <c r="AM80" s="15"/>
      <c r="AN80" s="15"/>
      <c r="AO80" s="17"/>
      <c r="AP80" s="17"/>
      <c r="AQ80" s="17"/>
      <c r="AR80" s="17"/>
      <c r="AS80" s="17"/>
      <c r="AT80" s="17"/>
      <c r="AU80" s="17"/>
      <c r="AV80" s="17"/>
      <c r="AW80" s="17"/>
      <c r="AX80" s="17"/>
      <c r="AY80" s="17"/>
    </row>
    <row r="81" spans="1:51">
      <c r="A81" s="66">
        <v>10643</v>
      </c>
      <c r="B81" s="136" t="s">
        <v>274</v>
      </c>
      <c r="C81" s="30" t="str">
        <f>Rollover!A81</f>
        <v>Hyundai</v>
      </c>
      <c r="D81" s="49" t="str">
        <f>Rollover!B81</f>
        <v>Santa Fe SUV AWD</v>
      </c>
      <c r="E81" s="10" t="s">
        <v>88</v>
      </c>
      <c r="F81" s="73">
        <f>Rollover!C81</f>
        <v>2019</v>
      </c>
      <c r="G81" s="11">
        <v>48.56</v>
      </c>
      <c r="H81" s="12">
        <v>16.221</v>
      </c>
      <c r="I81" s="12">
        <v>27.384</v>
      </c>
      <c r="J81" s="12">
        <v>628.26300000000003</v>
      </c>
      <c r="K81" s="13">
        <v>1783.42</v>
      </c>
      <c r="L81" s="11">
        <v>179.30199999999999</v>
      </c>
      <c r="M81" s="12">
        <v>12.505000000000001</v>
      </c>
      <c r="N81" s="12">
        <v>53.694000000000003</v>
      </c>
      <c r="O81" s="12">
        <v>28.917000000000002</v>
      </c>
      <c r="P81" s="13">
        <v>2885.8809999999999</v>
      </c>
      <c r="Q81" s="26">
        <f t="shared" si="15"/>
        <v>7.0427034562709224E-7</v>
      </c>
      <c r="R81" s="6">
        <f t="shared" si="16"/>
        <v>1.9863847931548752E-2</v>
      </c>
      <c r="S81" s="6">
        <f t="shared" si="17"/>
        <v>9.010128136981788E-3</v>
      </c>
      <c r="T81" s="27">
        <f t="shared" si="18"/>
        <v>3.5574836407563171E-3</v>
      </c>
      <c r="U81" s="26">
        <f t="shared" si="19"/>
        <v>1.1121920628245033E-3</v>
      </c>
      <c r="V81" s="27">
        <f t="shared" si="20"/>
        <v>2.6784768899711393E-2</v>
      </c>
      <c r="W81" s="26">
        <f t="shared" si="21"/>
        <v>3.2000000000000001E-2</v>
      </c>
      <c r="X81" s="6">
        <f t="shared" si="22"/>
        <v>2.8000000000000001E-2</v>
      </c>
      <c r="Y81" s="27">
        <f t="shared" si="23"/>
        <v>0.03</v>
      </c>
      <c r="Z81" s="28">
        <f t="shared" si="24"/>
        <v>0.21</v>
      </c>
      <c r="AA81" s="137">
        <f t="shared" si="25"/>
        <v>0.19</v>
      </c>
      <c r="AB81" s="29">
        <f t="shared" si="26"/>
        <v>0.2</v>
      </c>
      <c r="AC81" s="24">
        <f t="shared" si="27"/>
        <v>5</v>
      </c>
      <c r="AD81" s="138">
        <f t="shared" si="28"/>
        <v>5</v>
      </c>
      <c r="AE81" s="25">
        <f t="shared" si="29"/>
        <v>5</v>
      </c>
      <c r="AF81" s="14"/>
      <c r="AG81" s="14"/>
      <c r="AH81" s="16"/>
      <c r="AI81" s="16"/>
      <c r="AJ81" s="16"/>
      <c r="AK81" s="16"/>
      <c r="AL81" s="15"/>
      <c r="AM81" s="15"/>
      <c r="AN81" s="15"/>
      <c r="AO81" s="17"/>
      <c r="AP81" s="17"/>
      <c r="AQ81" s="17"/>
      <c r="AR81" s="17"/>
      <c r="AS81" s="17"/>
      <c r="AT81" s="17"/>
      <c r="AU81" s="17"/>
      <c r="AV81" s="17"/>
      <c r="AW81" s="17"/>
      <c r="AX81" s="17"/>
      <c r="AY81" s="17"/>
    </row>
    <row r="82" spans="1:51">
      <c r="A82" s="66">
        <v>10716</v>
      </c>
      <c r="B82" s="136" t="s">
        <v>337</v>
      </c>
      <c r="C82" s="30" t="str">
        <f>Rollover!A82</f>
        <v>Infiniti</v>
      </c>
      <c r="D82" s="49" t="str">
        <f>Rollover!B82</f>
        <v>QX50 SUV FWD</v>
      </c>
      <c r="E82" s="10" t="s">
        <v>202</v>
      </c>
      <c r="F82" s="73">
        <f>Rollover!C82</f>
        <v>2019</v>
      </c>
      <c r="G82" s="11">
        <v>73.885000000000005</v>
      </c>
      <c r="H82" s="12">
        <v>23.832999999999998</v>
      </c>
      <c r="I82" s="12">
        <v>29.344000000000001</v>
      </c>
      <c r="J82" s="12">
        <v>855.25800000000004</v>
      </c>
      <c r="K82" s="13">
        <v>1347.184</v>
      </c>
      <c r="L82" s="11">
        <v>161.74299999999999</v>
      </c>
      <c r="M82" s="12">
        <v>15.429</v>
      </c>
      <c r="N82" s="12">
        <v>49.505000000000003</v>
      </c>
      <c r="O82" s="217">
        <v>46.826999999999998</v>
      </c>
      <c r="P82" s="13">
        <v>2493.9520000000002</v>
      </c>
      <c r="Q82" s="26">
        <f t="shared" si="15"/>
        <v>1.0377879462093292E-5</v>
      </c>
      <c r="R82" s="6">
        <f t="shared" si="16"/>
        <v>3.9194058056569107E-2</v>
      </c>
      <c r="S82" s="6">
        <f t="shared" si="17"/>
        <v>1.4540435296468302E-2</v>
      </c>
      <c r="T82" s="27">
        <f t="shared" si="18"/>
        <v>2.2046100280355202E-3</v>
      </c>
      <c r="U82" s="26">
        <f t="shared" si="19"/>
        <v>6.9242317179448842E-4</v>
      </c>
      <c r="V82" s="27">
        <f t="shared" si="20"/>
        <v>1.8684767612655223E-2</v>
      </c>
      <c r="W82" s="26">
        <f t="shared" si="21"/>
        <v>5.5E-2</v>
      </c>
      <c r="X82" s="6">
        <f t="shared" si="22"/>
        <v>1.9E-2</v>
      </c>
      <c r="Y82" s="27">
        <f t="shared" si="23"/>
        <v>3.6999999999999998E-2</v>
      </c>
      <c r="Z82" s="28">
        <f t="shared" si="24"/>
        <v>0.37</v>
      </c>
      <c r="AA82" s="137">
        <f t="shared" si="25"/>
        <v>0.13</v>
      </c>
      <c r="AB82" s="29">
        <f t="shared" si="26"/>
        <v>0.25</v>
      </c>
      <c r="AC82" s="24">
        <f t="shared" si="27"/>
        <v>5</v>
      </c>
      <c r="AD82" s="138">
        <f t="shared" si="28"/>
        <v>5</v>
      </c>
      <c r="AE82" s="25">
        <f t="shared" si="29"/>
        <v>5</v>
      </c>
      <c r="AF82" s="14"/>
      <c r="AG82" s="14"/>
      <c r="AH82" s="16"/>
      <c r="AI82" s="16"/>
      <c r="AJ82" s="16"/>
      <c r="AK82" s="16"/>
      <c r="AL82" s="15"/>
      <c r="AM82" s="15"/>
      <c r="AN82" s="15"/>
      <c r="AO82" s="17"/>
      <c r="AP82" s="17"/>
      <c r="AQ82" s="17"/>
      <c r="AR82" s="17"/>
      <c r="AS82" s="17"/>
      <c r="AT82" s="17"/>
      <c r="AU82" s="17"/>
      <c r="AV82" s="17"/>
      <c r="AW82" s="17"/>
      <c r="AX82" s="17"/>
      <c r="AY82" s="17"/>
    </row>
    <row r="83" spans="1:51" ht="13.15" customHeight="1">
      <c r="A83" s="66">
        <v>10716</v>
      </c>
      <c r="B83" s="136" t="s">
        <v>337</v>
      </c>
      <c r="C83" s="30" t="str">
        <f>Rollover!A83</f>
        <v>Infiniti</v>
      </c>
      <c r="D83" s="49" t="str">
        <f>Rollover!B83</f>
        <v>QX50 SUV AWD</v>
      </c>
      <c r="E83" s="10" t="s">
        <v>202</v>
      </c>
      <c r="F83" s="73">
        <f>Rollover!C83</f>
        <v>2019</v>
      </c>
      <c r="G83" s="11">
        <v>73.885000000000005</v>
      </c>
      <c r="H83" s="12">
        <v>23.832999999999998</v>
      </c>
      <c r="I83" s="12">
        <v>29.344000000000001</v>
      </c>
      <c r="J83" s="12">
        <v>855.25800000000004</v>
      </c>
      <c r="K83" s="13">
        <v>1347.184</v>
      </c>
      <c r="L83" s="11">
        <v>161.74299999999999</v>
      </c>
      <c r="M83" s="12">
        <v>15.429</v>
      </c>
      <c r="N83" s="12">
        <v>49.505000000000003</v>
      </c>
      <c r="O83" s="217">
        <v>46.826999999999998</v>
      </c>
      <c r="P83" s="13">
        <v>2493.9520000000002</v>
      </c>
      <c r="Q83" s="26">
        <f t="shared" si="15"/>
        <v>1.0377879462093292E-5</v>
      </c>
      <c r="R83" s="6">
        <f t="shared" si="16"/>
        <v>3.9194058056569107E-2</v>
      </c>
      <c r="S83" s="6">
        <f t="shared" si="17"/>
        <v>1.4540435296468302E-2</v>
      </c>
      <c r="T83" s="27">
        <f t="shared" si="18"/>
        <v>2.2046100280355202E-3</v>
      </c>
      <c r="U83" s="26">
        <f t="shared" si="19"/>
        <v>6.9242317179448842E-4</v>
      </c>
      <c r="V83" s="27">
        <f t="shared" si="20"/>
        <v>1.8684767612655223E-2</v>
      </c>
      <c r="W83" s="26">
        <f t="shared" si="21"/>
        <v>5.5E-2</v>
      </c>
      <c r="X83" s="6">
        <f t="shared" si="22"/>
        <v>1.9E-2</v>
      </c>
      <c r="Y83" s="27">
        <f t="shared" si="23"/>
        <v>3.6999999999999998E-2</v>
      </c>
      <c r="Z83" s="28">
        <f t="shared" si="24"/>
        <v>0.37</v>
      </c>
      <c r="AA83" s="137">
        <f t="shared" si="25"/>
        <v>0.13</v>
      </c>
      <c r="AB83" s="29">
        <f t="shared" si="26"/>
        <v>0.25</v>
      </c>
      <c r="AC83" s="24">
        <f t="shared" si="27"/>
        <v>5</v>
      </c>
      <c r="AD83" s="138">
        <f t="shared" si="28"/>
        <v>5</v>
      </c>
      <c r="AE83" s="25">
        <f t="shared" si="29"/>
        <v>5</v>
      </c>
      <c r="AF83" s="14"/>
      <c r="AG83" s="14"/>
      <c r="AH83" s="16"/>
      <c r="AI83" s="16"/>
      <c r="AJ83" s="16"/>
      <c r="AK83" s="16"/>
      <c r="AL83" s="15"/>
      <c r="AM83" s="15"/>
      <c r="AN83" s="15"/>
      <c r="AO83" s="17"/>
      <c r="AP83" s="17"/>
      <c r="AQ83" s="17"/>
      <c r="AR83" s="17"/>
      <c r="AS83" s="17"/>
      <c r="AT83" s="17"/>
      <c r="AU83" s="17"/>
      <c r="AV83" s="17"/>
      <c r="AW83" s="17"/>
      <c r="AX83" s="17"/>
      <c r="AY83" s="17"/>
    </row>
    <row r="84" spans="1:51" ht="13.15" customHeight="1">
      <c r="A84" s="66">
        <v>10561</v>
      </c>
      <c r="B84" s="136" t="s">
        <v>236</v>
      </c>
      <c r="C84" s="30" t="str">
        <f>Rollover!A84</f>
        <v>Jeep</v>
      </c>
      <c r="D84" s="49" t="str">
        <f>Rollover!B84</f>
        <v>Cherokee SUV FWD</v>
      </c>
      <c r="E84" s="10" t="s">
        <v>204</v>
      </c>
      <c r="F84" s="73">
        <f>Rollover!C84</f>
        <v>2019</v>
      </c>
      <c r="G84" s="11">
        <v>64.483999999999995</v>
      </c>
      <c r="H84" s="12">
        <v>16.917999999999999</v>
      </c>
      <c r="I84" s="12">
        <v>24.998000000000001</v>
      </c>
      <c r="J84" s="12">
        <v>591.55399999999997</v>
      </c>
      <c r="K84" s="13">
        <v>1613.8150000000001</v>
      </c>
      <c r="L84" s="11">
        <v>264.22199999999998</v>
      </c>
      <c r="M84" s="12">
        <v>22.603000000000002</v>
      </c>
      <c r="N84" s="12">
        <v>53.417999999999999</v>
      </c>
      <c r="O84" s="12">
        <v>33.241999999999997</v>
      </c>
      <c r="P84" s="13">
        <v>4172.8440000000001</v>
      </c>
      <c r="Q84" s="26">
        <f t="shared" si="15"/>
        <v>4.4871761154025091E-6</v>
      </c>
      <c r="R84" s="6">
        <f t="shared" si="16"/>
        <v>2.1150056057339117E-2</v>
      </c>
      <c r="S84" s="6">
        <f t="shared" si="17"/>
        <v>8.3372031711477293E-3</v>
      </c>
      <c r="T84" s="27">
        <f t="shared" si="18"/>
        <v>2.9538033305731206E-3</v>
      </c>
      <c r="U84" s="26">
        <f t="shared" si="19"/>
        <v>5.6295053351668543E-3</v>
      </c>
      <c r="V84" s="27">
        <f t="shared" si="20"/>
        <v>8.4476190921377592E-2</v>
      </c>
      <c r="W84" s="26">
        <f t="shared" si="21"/>
        <v>3.2000000000000001E-2</v>
      </c>
      <c r="X84" s="6">
        <f t="shared" si="22"/>
        <v>0.09</v>
      </c>
      <c r="Y84" s="27">
        <f t="shared" si="23"/>
        <v>6.0999999999999999E-2</v>
      </c>
      <c r="Z84" s="28">
        <f t="shared" si="24"/>
        <v>0.21</v>
      </c>
      <c r="AA84" s="137">
        <f t="shared" si="25"/>
        <v>0.6</v>
      </c>
      <c r="AB84" s="29">
        <f t="shared" si="26"/>
        <v>0.41</v>
      </c>
      <c r="AC84" s="24">
        <f t="shared" si="27"/>
        <v>5</v>
      </c>
      <c r="AD84" s="138">
        <f t="shared" si="28"/>
        <v>5</v>
      </c>
      <c r="AE84" s="25">
        <f t="shared" si="29"/>
        <v>5</v>
      </c>
      <c r="AF84" s="14"/>
      <c r="AG84" s="14"/>
      <c r="AH84" s="16"/>
      <c r="AI84" s="16"/>
      <c r="AJ84" s="16"/>
      <c r="AK84" s="16"/>
      <c r="AL84" s="15"/>
      <c r="AM84" s="15"/>
      <c r="AN84" s="15"/>
      <c r="AO84" s="17"/>
      <c r="AP84" s="17"/>
      <c r="AQ84" s="17"/>
      <c r="AR84" s="17"/>
      <c r="AS84" s="17"/>
      <c r="AT84" s="17"/>
      <c r="AU84" s="17"/>
      <c r="AV84" s="17"/>
      <c r="AW84" s="17"/>
      <c r="AX84" s="17"/>
      <c r="AY84" s="17"/>
    </row>
    <row r="85" spans="1:51" ht="13.15" customHeight="1">
      <c r="A85" s="66">
        <v>10561</v>
      </c>
      <c r="B85" s="136" t="s">
        <v>236</v>
      </c>
      <c r="C85" s="140" t="str">
        <f>Rollover!A85</f>
        <v>Jeep</v>
      </c>
      <c r="D85" s="10" t="str">
        <f>Rollover!B85</f>
        <v>Cherokee SUV 4WD</v>
      </c>
      <c r="E85" s="10" t="s">
        <v>204</v>
      </c>
      <c r="F85" s="73">
        <f>Rollover!C85</f>
        <v>2019</v>
      </c>
      <c r="G85" s="11">
        <v>64.483999999999995</v>
      </c>
      <c r="H85" s="12">
        <v>16.917999999999999</v>
      </c>
      <c r="I85" s="12">
        <v>24.998000000000001</v>
      </c>
      <c r="J85" s="12">
        <v>591.55399999999997</v>
      </c>
      <c r="K85" s="13">
        <v>1613.8150000000001</v>
      </c>
      <c r="L85" s="11">
        <v>264.22199999999998</v>
      </c>
      <c r="M85" s="12">
        <v>22.603000000000002</v>
      </c>
      <c r="N85" s="12">
        <v>53.417999999999999</v>
      </c>
      <c r="O85" s="12">
        <v>33.241999999999997</v>
      </c>
      <c r="P85" s="13">
        <v>4172.8440000000001</v>
      </c>
      <c r="Q85" s="26">
        <f t="shared" si="15"/>
        <v>4.4871761154025091E-6</v>
      </c>
      <c r="R85" s="6">
        <f t="shared" si="16"/>
        <v>2.1150056057339117E-2</v>
      </c>
      <c r="S85" s="6">
        <f t="shared" si="17"/>
        <v>8.3372031711477293E-3</v>
      </c>
      <c r="T85" s="27">
        <f t="shared" si="18"/>
        <v>2.9538033305731206E-3</v>
      </c>
      <c r="U85" s="26">
        <f t="shared" si="19"/>
        <v>5.6295053351668543E-3</v>
      </c>
      <c r="V85" s="27">
        <f t="shared" si="20"/>
        <v>8.4476190921377592E-2</v>
      </c>
      <c r="W85" s="26">
        <f t="shared" si="21"/>
        <v>3.2000000000000001E-2</v>
      </c>
      <c r="X85" s="6">
        <f t="shared" si="22"/>
        <v>0.09</v>
      </c>
      <c r="Y85" s="27">
        <f t="shared" si="23"/>
        <v>6.0999999999999999E-2</v>
      </c>
      <c r="Z85" s="28">
        <f t="shared" si="24"/>
        <v>0.21</v>
      </c>
      <c r="AA85" s="137">
        <f t="shared" si="25"/>
        <v>0.6</v>
      </c>
      <c r="AB85" s="29">
        <f t="shared" si="26"/>
        <v>0.41</v>
      </c>
      <c r="AC85" s="24">
        <f t="shared" si="27"/>
        <v>5</v>
      </c>
      <c r="AD85" s="138">
        <f t="shared" si="28"/>
        <v>5</v>
      </c>
      <c r="AE85" s="25">
        <f t="shared" si="29"/>
        <v>5</v>
      </c>
      <c r="AF85" s="14"/>
      <c r="AG85" s="14"/>
      <c r="AH85" s="16"/>
      <c r="AI85" s="16"/>
      <c r="AJ85" s="16"/>
      <c r="AK85" s="16"/>
      <c r="AL85" s="15"/>
      <c r="AM85" s="15"/>
      <c r="AN85" s="15"/>
      <c r="AO85" s="17"/>
      <c r="AP85" s="17"/>
      <c r="AQ85" s="17"/>
      <c r="AR85" s="17"/>
      <c r="AS85" s="17"/>
      <c r="AT85" s="17"/>
      <c r="AU85" s="17"/>
      <c r="AV85" s="17"/>
      <c r="AW85" s="17"/>
      <c r="AX85" s="17"/>
      <c r="AY85" s="17"/>
    </row>
    <row r="86" spans="1:51" ht="13.15" customHeight="1">
      <c r="A86" s="18">
        <v>10780</v>
      </c>
      <c r="B86" s="136" t="s">
        <v>382</v>
      </c>
      <c r="C86" s="30" t="str">
        <f>Rollover!A86</f>
        <v>Jeep</v>
      </c>
      <c r="D86" s="49" t="str">
        <f>Rollover!B86</f>
        <v>Grand Cherokee SUV 2WD</v>
      </c>
      <c r="E86" s="10" t="s">
        <v>205</v>
      </c>
      <c r="F86" s="73">
        <f>Rollover!C86</f>
        <v>2019</v>
      </c>
      <c r="G86" s="19">
        <v>36.576999999999998</v>
      </c>
      <c r="H86" s="20">
        <v>20.341999999999999</v>
      </c>
      <c r="I86" s="20">
        <v>23.372</v>
      </c>
      <c r="J86" s="20">
        <v>559.13900000000001</v>
      </c>
      <c r="K86" s="21">
        <v>629.21199999999999</v>
      </c>
      <c r="L86" s="19">
        <v>120.82</v>
      </c>
      <c r="M86" s="20">
        <v>15.02</v>
      </c>
      <c r="N86" s="20">
        <v>40.222999999999999</v>
      </c>
      <c r="O86" s="20">
        <v>25.472000000000001</v>
      </c>
      <c r="P86" s="21">
        <v>3063.415</v>
      </c>
      <c r="Q86" s="26">
        <f t="shared" si="15"/>
        <v>9.6088707215827453E-8</v>
      </c>
      <c r="R86" s="6">
        <f t="shared" si="16"/>
        <v>2.8746535865585652E-2</v>
      </c>
      <c r="S86" s="6">
        <f t="shared" si="17"/>
        <v>7.7845713031178161E-3</v>
      </c>
      <c r="T86" s="27">
        <f t="shared" si="18"/>
        <v>1.0019879620762479E-3</v>
      </c>
      <c r="U86" s="26">
        <f t="shared" si="19"/>
        <v>1.640749204582936E-4</v>
      </c>
      <c r="V86" s="27">
        <f t="shared" si="20"/>
        <v>3.1496065867210925E-2</v>
      </c>
      <c r="W86" s="26">
        <f t="shared" si="21"/>
        <v>3.6999999999999998E-2</v>
      </c>
      <c r="X86" s="6">
        <f t="shared" si="22"/>
        <v>3.2000000000000001E-2</v>
      </c>
      <c r="Y86" s="27">
        <f t="shared" si="23"/>
        <v>3.5000000000000003E-2</v>
      </c>
      <c r="Z86" s="28">
        <f t="shared" si="24"/>
        <v>0.25</v>
      </c>
      <c r="AA86" s="137">
        <f t="shared" si="25"/>
        <v>0.21</v>
      </c>
      <c r="AB86" s="29">
        <f t="shared" si="26"/>
        <v>0.23</v>
      </c>
      <c r="AC86" s="24">
        <f t="shared" si="27"/>
        <v>5</v>
      </c>
      <c r="AD86" s="138">
        <f t="shared" si="28"/>
        <v>5</v>
      </c>
      <c r="AE86" s="25">
        <f t="shared" si="29"/>
        <v>5</v>
      </c>
      <c r="AF86" s="14"/>
      <c r="AG86" s="14"/>
      <c r="AH86" s="16"/>
      <c r="AI86" s="16"/>
      <c r="AJ86" s="16"/>
      <c r="AK86" s="16"/>
      <c r="AL86" s="15"/>
      <c r="AM86" s="15"/>
      <c r="AN86" s="15"/>
      <c r="AO86" s="17"/>
      <c r="AP86" s="17"/>
      <c r="AQ86" s="17"/>
      <c r="AR86" s="17"/>
      <c r="AS86" s="17"/>
      <c r="AT86" s="17"/>
      <c r="AU86" s="17"/>
      <c r="AV86" s="17"/>
      <c r="AW86" s="17"/>
      <c r="AX86" s="17"/>
      <c r="AY86" s="17"/>
    </row>
    <row r="87" spans="1:51">
      <c r="A87" s="18">
        <v>10780</v>
      </c>
      <c r="B87" s="136" t="s">
        <v>382</v>
      </c>
      <c r="C87" s="30" t="str">
        <f>Rollover!A87</f>
        <v>Jeep</v>
      </c>
      <c r="D87" s="49" t="str">
        <f>Rollover!B87</f>
        <v>Grand Cherokee SUV 4WD</v>
      </c>
      <c r="E87" s="10" t="s">
        <v>205</v>
      </c>
      <c r="F87" s="73">
        <f>Rollover!C87</f>
        <v>2019</v>
      </c>
      <c r="G87" s="19">
        <v>36.576999999999998</v>
      </c>
      <c r="H87" s="20">
        <v>20.341999999999999</v>
      </c>
      <c r="I87" s="20">
        <v>23.372</v>
      </c>
      <c r="J87" s="20">
        <v>559.13900000000001</v>
      </c>
      <c r="K87" s="21">
        <v>629.21199999999999</v>
      </c>
      <c r="L87" s="19">
        <v>120.82</v>
      </c>
      <c r="M87" s="20">
        <v>15.02</v>
      </c>
      <c r="N87" s="20">
        <v>40.222999999999999</v>
      </c>
      <c r="O87" s="20">
        <v>25.472000000000001</v>
      </c>
      <c r="P87" s="21">
        <v>3063.415</v>
      </c>
      <c r="Q87" s="26">
        <f t="shared" si="15"/>
        <v>9.6088707215827453E-8</v>
      </c>
      <c r="R87" s="6">
        <f t="shared" si="16"/>
        <v>2.8746535865585652E-2</v>
      </c>
      <c r="S87" s="6">
        <f t="shared" si="17"/>
        <v>7.7845713031178161E-3</v>
      </c>
      <c r="T87" s="27">
        <f t="shared" si="18"/>
        <v>1.0019879620762479E-3</v>
      </c>
      <c r="U87" s="26">
        <f t="shared" si="19"/>
        <v>1.640749204582936E-4</v>
      </c>
      <c r="V87" s="27">
        <f t="shared" si="20"/>
        <v>3.1496065867210925E-2</v>
      </c>
      <c r="W87" s="26">
        <f t="shared" si="21"/>
        <v>3.6999999999999998E-2</v>
      </c>
      <c r="X87" s="6">
        <f t="shared" si="22"/>
        <v>3.2000000000000001E-2</v>
      </c>
      <c r="Y87" s="27">
        <f t="shared" si="23"/>
        <v>3.5000000000000003E-2</v>
      </c>
      <c r="Z87" s="28">
        <f t="shared" si="24"/>
        <v>0.25</v>
      </c>
      <c r="AA87" s="137">
        <f t="shared" si="25"/>
        <v>0.21</v>
      </c>
      <c r="AB87" s="29">
        <f t="shared" si="26"/>
        <v>0.23</v>
      </c>
      <c r="AC87" s="24">
        <f t="shared" si="27"/>
        <v>5</v>
      </c>
      <c r="AD87" s="138">
        <f t="shared" si="28"/>
        <v>5</v>
      </c>
      <c r="AE87" s="25">
        <f t="shared" si="29"/>
        <v>5</v>
      </c>
      <c r="AF87" s="14"/>
      <c r="AG87" s="14"/>
      <c r="AH87" s="16"/>
      <c r="AI87" s="16"/>
      <c r="AJ87" s="16"/>
      <c r="AK87" s="16"/>
      <c r="AL87" s="15"/>
      <c r="AM87" s="15"/>
      <c r="AN87" s="15"/>
      <c r="AO87" s="17"/>
      <c r="AP87" s="17"/>
      <c r="AQ87" s="17"/>
      <c r="AR87" s="17"/>
      <c r="AS87" s="17"/>
      <c r="AT87" s="17"/>
      <c r="AU87" s="17"/>
      <c r="AV87" s="17"/>
      <c r="AW87" s="17"/>
      <c r="AX87" s="17"/>
      <c r="AY87" s="17"/>
    </row>
    <row r="88" spans="1:51">
      <c r="A88" s="66"/>
      <c r="B88" s="136"/>
      <c r="C88" s="30" t="str">
        <f>Rollover!A88</f>
        <v>Jeep</v>
      </c>
      <c r="D88" s="49" t="str">
        <f>Rollover!B88</f>
        <v>Wrangler Unlimited SUV 4WD</v>
      </c>
      <c r="E88" s="10"/>
      <c r="F88" s="73">
        <f>Rollover!C88</f>
        <v>2019</v>
      </c>
      <c r="G88" s="11"/>
      <c r="H88" s="12"/>
      <c r="I88" s="12"/>
      <c r="J88" s="12"/>
      <c r="K88" s="13"/>
      <c r="L88" s="11"/>
      <c r="M88" s="12"/>
      <c r="N88" s="12"/>
      <c r="O88" s="12"/>
      <c r="P88" s="13"/>
      <c r="Q88" s="26" t="e">
        <f t="shared" si="15"/>
        <v>#NUM!</v>
      </c>
      <c r="R88" s="6">
        <f t="shared" si="16"/>
        <v>4.5435171224880964E-3</v>
      </c>
      <c r="S88" s="6">
        <f t="shared" si="17"/>
        <v>2.3748578822706131E-3</v>
      </c>
      <c r="T88" s="27">
        <f t="shared" si="18"/>
        <v>5.0175335722563109E-4</v>
      </c>
      <c r="U88" s="26" t="e">
        <f t="shared" si="19"/>
        <v>#NUM!</v>
      </c>
      <c r="V88" s="27">
        <f t="shared" si="20"/>
        <v>1.8229037773026034E-3</v>
      </c>
      <c r="W88" s="26" t="e">
        <f t="shared" si="21"/>
        <v>#NUM!</v>
      </c>
      <c r="X88" s="6" t="e">
        <f t="shared" si="22"/>
        <v>#NUM!</v>
      </c>
      <c r="Y88" s="27" t="e">
        <f t="shared" si="23"/>
        <v>#NUM!</v>
      </c>
      <c r="Z88" s="28" t="e">
        <f t="shared" si="24"/>
        <v>#NUM!</v>
      </c>
      <c r="AA88" s="137" t="e">
        <f t="shared" si="25"/>
        <v>#NUM!</v>
      </c>
      <c r="AB88" s="29" t="e">
        <f t="shared" si="26"/>
        <v>#NUM!</v>
      </c>
      <c r="AC88" s="24" t="e">
        <f t="shared" si="27"/>
        <v>#NUM!</v>
      </c>
      <c r="AD88" s="138" t="e">
        <f t="shared" si="28"/>
        <v>#NUM!</v>
      </c>
      <c r="AE88" s="25" t="e">
        <f t="shared" si="29"/>
        <v>#NUM!</v>
      </c>
      <c r="AF88" s="14"/>
      <c r="AG88" s="14"/>
      <c r="AH88" s="16"/>
      <c r="AI88" s="16"/>
      <c r="AJ88" s="16"/>
      <c r="AK88" s="16"/>
      <c r="AL88" s="15"/>
      <c r="AM88" s="15"/>
      <c r="AN88" s="15"/>
      <c r="AO88" s="17"/>
      <c r="AP88" s="17"/>
      <c r="AQ88" s="17"/>
      <c r="AR88" s="17"/>
      <c r="AS88" s="17"/>
      <c r="AT88" s="17"/>
      <c r="AU88" s="17"/>
      <c r="AV88" s="17"/>
      <c r="AW88" s="17"/>
      <c r="AX88" s="17"/>
      <c r="AY88" s="17"/>
    </row>
    <row r="89" spans="1:51">
      <c r="A89" s="66">
        <v>10689</v>
      </c>
      <c r="B89" s="136" t="s">
        <v>317</v>
      </c>
      <c r="C89" s="30" t="str">
        <f>Rollover!A89</f>
        <v>Kia</v>
      </c>
      <c r="D89" s="49" t="str">
        <f>Rollover!B89</f>
        <v>Forte 4DR FWD</v>
      </c>
      <c r="E89" s="10" t="s">
        <v>204</v>
      </c>
      <c r="F89" s="73">
        <f>Rollover!C89</f>
        <v>2019</v>
      </c>
      <c r="G89" s="11">
        <v>153.19999999999999</v>
      </c>
      <c r="H89" s="12">
        <v>27.372</v>
      </c>
      <c r="I89" s="12">
        <v>36.170999999999999</v>
      </c>
      <c r="J89" s="12">
        <v>1255.2850000000001</v>
      </c>
      <c r="K89" s="13">
        <v>1444.7470000000001</v>
      </c>
      <c r="L89" s="11">
        <v>286.48</v>
      </c>
      <c r="M89" s="217">
        <v>41.924999999999997</v>
      </c>
      <c r="N89" s="217">
        <v>88.954999999999998</v>
      </c>
      <c r="O89" s="217">
        <v>46.941000000000003</v>
      </c>
      <c r="P89" s="13">
        <v>3271.62</v>
      </c>
      <c r="Q89" s="26">
        <f t="shared" ref="Q89:Q127" si="60">NORMDIST(LN(G89),7.45231,0.73998,1)</f>
        <v>5.3560617109583628E-4</v>
      </c>
      <c r="R89" s="6">
        <f t="shared" ref="R89:R127" si="61">1/(1+EXP(5.3895-0.0919*H89))</f>
        <v>5.3453235924982488E-2</v>
      </c>
      <c r="S89" s="6">
        <f t="shared" ref="S89:S127" si="62">1/(1+EXP(6.04044-0.002133*J89))</f>
        <v>3.347471457902737E-2</v>
      </c>
      <c r="T89" s="27">
        <f t="shared" ref="T89:T127" si="63">1/(1+EXP(7.5969-0.0011*K89))</f>
        <v>2.4537567239098141E-3</v>
      </c>
      <c r="U89" s="26">
        <f t="shared" ref="U89:U127" si="64">NORMDIST(LN(L89),7.45231,0.73998,1)</f>
        <v>7.6487879384265879E-3</v>
      </c>
      <c r="V89" s="27">
        <f t="shared" ref="V89:V127" si="65">1/(1+EXP(6.3055-0.00094*P89))</f>
        <v>3.804576132463821E-2</v>
      </c>
      <c r="W89" s="26">
        <f t="shared" ref="W89:W127" si="66">ROUND(1-(1-Q89)*(1-R89)*(1-S89)*(1-T89),3)</f>
        <v>8.7999999999999995E-2</v>
      </c>
      <c r="X89" s="6">
        <f t="shared" ref="X89:X127" si="67">IF(L89="N/A",L89,ROUND(1-(1-U89)*(1-V89),3))</f>
        <v>4.4999999999999998E-2</v>
      </c>
      <c r="Y89" s="27">
        <f t="shared" ref="Y89:Y127" si="68">ROUND(AVERAGE(W89:X89),3)</f>
        <v>6.7000000000000004E-2</v>
      </c>
      <c r="Z89" s="28">
        <f t="shared" ref="Z89:Z127" si="69">ROUND(W89/0.15,2)</f>
        <v>0.59</v>
      </c>
      <c r="AA89" s="137">
        <f t="shared" ref="AA89:AA127" si="70">IF(L89="N/A", L89, ROUND(X89/0.15,2))</f>
        <v>0.3</v>
      </c>
      <c r="AB89" s="29">
        <f t="shared" ref="AB89:AB127" si="71">ROUND(Y89/0.15,2)</f>
        <v>0.45</v>
      </c>
      <c r="AC89" s="24">
        <f t="shared" ref="AC89:AC127" si="72">IF(Z89&lt;0.67,5,IF(Z89&lt;1,4,IF(Z89&lt;1.33,3,IF(Z89&lt;2.67,2,1))))</f>
        <v>5</v>
      </c>
      <c r="AD89" s="138">
        <f t="shared" ref="AD89:AD127" si="73">IF(L89="N/A",L89,IF(AA89&lt;0.67,5,IF(AA89&lt;1,4,IF(AA89&lt;1.33,3,IF(AA89&lt;2.67,2,1)))))</f>
        <v>5</v>
      </c>
      <c r="AE89" s="25">
        <f t="shared" ref="AE89:AE127" si="74">IF(AB89&lt;0.67,5,IF(AB89&lt;1,4,IF(AB89&lt;1.33,3,IF(AB89&lt;2.67,2,1))))</f>
        <v>5</v>
      </c>
      <c r="AF89" s="14"/>
      <c r="AG89" s="14"/>
      <c r="AH89" s="16"/>
      <c r="AI89" s="16"/>
      <c r="AJ89" s="16"/>
      <c r="AK89" s="16"/>
      <c r="AL89" s="15"/>
      <c r="AM89" s="15"/>
      <c r="AN89" s="15"/>
      <c r="AO89" s="17"/>
      <c r="AP89" s="17"/>
      <c r="AQ89" s="17"/>
      <c r="AR89" s="17"/>
      <c r="AS89" s="17"/>
      <c r="AT89" s="17"/>
      <c r="AU89" s="17"/>
      <c r="AV89" s="17"/>
      <c r="AW89" s="17"/>
      <c r="AX89" s="17"/>
      <c r="AY89" s="17"/>
    </row>
    <row r="90" spans="1:51">
      <c r="A90" s="66">
        <v>10764</v>
      </c>
      <c r="B90" s="136" t="s">
        <v>367</v>
      </c>
      <c r="C90" s="30" t="str">
        <f>Rollover!A90</f>
        <v>Kia</v>
      </c>
      <c r="D90" s="49" t="str">
        <f>Rollover!B90</f>
        <v>Niro Hybrid SUV FWD</v>
      </c>
      <c r="E90" s="10" t="s">
        <v>205</v>
      </c>
      <c r="F90" s="73">
        <f>Rollover!C90</f>
        <v>2019</v>
      </c>
      <c r="G90" s="11">
        <v>138.08600000000001</v>
      </c>
      <c r="H90" s="12">
        <v>22.803000000000001</v>
      </c>
      <c r="I90" s="12">
        <v>33.11</v>
      </c>
      <c r="J90" s="12">
        <v>872.78300000000002</v>
      </c>
      <c r="K90" s="13">
        <v>1522.739</v>
      </c>
      <c r="L90" s="11">
        <v>170.35</v>
      </c>
      <c r="M90" s="12">
        <v>41.194000000000003</v>
      </c>
      <c r="N90" s="12">
        <v>76.858000000000004</v>
      </c>
      <c r="O90" s="12">
        <v>41.24</v>
      </c>
      <c r="P90" s="13">
        <v>4414.6120000000001</v>
      </c>
      <c r="Q90" s="26">
        <f t="shared" ref="Q90:Q105" si="75">NORMDIST(LN(G90),7.45231,0.73998,1)</f>
        <v>3.2304603651938762E-4</v>
      </c>
      <c r="R90" s="6">
        <f t="shared" ref="R90:R105" si="76">1/(1+EXP(5.3895-0.0919*H90))</f>
        <v>3.5780900671456776E-2</v>
      </c>
      <c r="S90" s="6">
        <f t="shared" ref="S90:S105" si="77">1/(1+EXP(6.04044-0.002133*J90))</f>
        <v>1.5085900527474341E-2</v>
      </c>
      <c r="T90" s="27">
        <f t="shared" ref="T90:T105" si="78">1/(1+EXP(7.5969-0.0011*K90))</f>
        <v>2.6729737760637991E-3</v>
      </c>
      <c r="U90" s="26">
        <f t="shared" ref="U90:U105" si="79">NORMDIST(LN(L90),7.45231,0.73998,1)</f>
        <v>8.8082093591612665E-4</v>
      </c>
      <c r="V90" s="27">
        <f t="shared" ref="V90:V105" si="80">1/(1+EXP(6.3055-0.00094*P90))</f>
        <v>0.10379375923178918</v>
      </c>
      <c r="W90" s="26">
        <f t="shared" ref="W90:W105" si="81">ROUND(1-(1-Q90)*(1-R90)*(1-S90)*(1-T90),3)</f>
        <v>5.2999999999999999E-2</v>
      </c>
      <c r="X90" s="6">
        <f t="shared" ref="X90:X105" si="82">IF(L90="N/A",L90,ROUND(1-(1-U90)*(1-V90),3))</f>
        <v>0.105</v>
      </c>
      <c r="Y90" s="27">
        <f t="shared" ref="Y90:Y105" si="83">ROUND(AVERAGE(W90:X90),3)</f>
        <v>7.9000000000000001E-2</v>
      </c>
      <c r="Z90" s="28">
        <f t="shared" ref="Z90:Z105" si="84">ROUND(W90/0.15,2)</f>
        <v>0.35</v>
      </c>
      <c r="AA90" s="137">
        <f t="shared" ref="AA90:AA105" si="85">IF(L90="N/A", L90, ROUND(X90/0.15,2))</f>
        <v>0.7</v>
      </c>
      <c r="AB90" s="29">
        <f t="shared" ref="AB90:AB105" si="86">ROUND(Y90/0.15,2)</f>
        <v>0.53</v>
      </c>
      <c r="AC90" s="24">
        <f t="shared" ref="AC90:AC105" si="87">IF(Z90&lt;0.67,5,IF(Z90&lt;1,4,IF(Z90&lt;1.33,3,IF(Z90&lt;2.67,2,1))))</f>
        <v>5</v>
      </c>
      <c r="AD90" s="138">
        <f t="shared" ref="AD90:AD105" si="88">IF(L90="N/A",L90,IF(AA90&lt;0.67,5,IF(AA90&lt;1,4,IF(AA90&lt;1.33,3,IF(AA90&lt;2.67,2,1)))))</f>
        <v>4</v>
      </c>
      <c r="AE90" s="25">
        <f t="shared" ref="AE90:AE105" si="89">IF(AB90&lt;0.67,5,IF(AB90&lt;1,4,IF(AB90&lt;1.33,3,IF(AB90&lt;2.67,2,1))))</f>
        <v>5</v>
      </c>
      <c r="AF90" s="14"/>
      <c r="AG90" s="14"/>
      <c r="AH90" s="16"/>
      <c r="AI90" s="16"/>
      <c r="AJ90" s="16"/>
      <c r="AK90" s="16"/>
      <c r="AL90" s="15"/>
      <c r="AM90" s="15"/>
      <c r="AN90" s="15"/>
      <c r="AO90" s="17"/>
      <c r="AP90" s="17"/>
      <c r="AQ90" s="17"/>
      <c r="AR90" s="17"/>
      <c r="AS90" s="17"/>
      <c r="AT90" s="17"/>
      <c r="AU90" s="17"/>
      <c r="AV90" s="17"/>
      <c r="AW90" s="17"/>
      <c r="AX90" s="17"/>
      <c r="AY90" s="17"/>
    </row>
    <row r="91" spans="1:51">
      <c r="A91" s="66">
        <v>10658</v>
      </c>
      <c r="B91" s="136" t="s">
        <v>290</v>
      </c>
      <c r="C91" s="30" t="str">
        <f>Rollover!A91</f>
        <v xml:space="preserve">Lexus </v>
      </c>
      <c r="D91" s="49" t="str">
        <f>Rollover!B91</f>
        <v>ES 350 4DR FWD</v>
      </c>
      <c r="E91" s="10" t="s">
        <v>88</v>
      </c>
      <c r="F91" s="73">
        <f>Rollover!C91</f>
        <v>2019</v>
      </c>
      <c r="G91" s="11">
        <v>84.983000000000004</v>
      </c>
      <c r="H91" s="12">
        <v>15.792</v>
      </c>
      <c r="I91" s="12">
        <v>26.056000000000001</v>
      </c>
      <c r="J91" s="12">
        <v>709.92399999999998</v>
      </c>
      <c r="K91" s="13">
        <v>1173.0709999999999</v>
      </c>
      <c r="L91" s="11">
        <v>299.81599999999997</v>
      </c>
      <c r="M91" s="12">
        <v>18.614000000000001</v>
      </c>
      <c r="N91" s="12">
        <v>42.792999999999999</v>
      </c>
      <c r="O91" s="12">
        <v>21.085999999999999</v>
      </c>
      <c r="P91" s="13">
        <v>2404.9050000000002</v>
      </c>
      <c r="Q91" s="26">
        <f t="shared" si="75"/>
        <v>2.3761466166823871E-5</v>
      </c>
      <c r="R91" s="6">
        <f t="shared" si="76"/>
        <v>1.9110625422058561E-2</v>
      </c>
      <c r="S91" s="6">
        <f t="shared" si="77"/>
        <v>1.0706160115815008E-2</v>
      </c>
      <c r="T91" s="27">
        <f t="shared" si="78"/>
        <v>1.8210452939757395E-3</v>
      </c>
      <c r="U91" s="26">
        <f t="shared" si="79"/>
        <v>9.045068491137849E-3</v>
      </c>
      <c r="V91" s="27">
        <f t="shared" si="80"/>
        <v>1.7210263102498836E-2</v>
      </c>
      <c r="W91" s="26">
        <f t="shared" si="81"/>
        <v>3.1E-2</v>
      </c>
      <c r="X91" s="6">
        <f t="shared" si="82"/>
        <v>2.5999999999999999E-2</v>
      </c>
      <c r="Y91" s="27">
        <f t="shared" si="83"/>
        <v>2.9000000000000001E-2</v>
      </c>
      <c r="Z91" s="28">
        <f t="shared" si="84"/>
        <v>0.21</v>
      </c>
      <c r="AA91" s="137">
        <f t="shared" si="85"/>
        <v>0.17</v>
      </c>
      <c r="AB91" s="29">
        <f t="shared" si="86"/>
        <v>0.19</v>
      </c>
      <c r="AC91" s="24">
        <f t="shared" si="87"/>
        <v>5</v>
      </c>
      <c r="AD91" s="138">
        <f t="shared" si="88"/>
        <v>5</v>
      </c>
      <c r="AE91" s="25">
        <f t="shared" si="89"/>
        <v>5</v>
      </c>
      <c r="AF91" s="14"/>
      <c r="AG91" s="14"/>
      <c r="AH91" s="16"/>
      <c r="AI91" s="16"/>
      <c r="AJ91" s="16"/>
      <c r="AK91" s="16"/>
      <c r="AL91" s="15"/>
      <c r="AM91" s="15"/>
      <c r="AN91" s="15"/>
      <c r="AO91" s="17"/>
      <c r="AP91" s="17"/>
      <c r="AQ91" s="17"/>
      <c r="AR91" s="17"/>
      <c r="AS91" s="17"/>
      <c r="AT91" s="17"/>
      <c r="AU91" s="17"/>
      <c r="AV91" s="17"/>
      <c r="AW91" s="17"/>
      <c r="AX91" s="17"/>
      <c r="AY91" s="17"/>
    </row>
    <row r="92" spans="1:51">
      <c r="A92" s="66">
        <v>10658</v>
      </c>
      <c r="B92" s="136" t="s">
        <v>290</v>
      </c>
      <c r="C92" s="140" t="str">
        <f>Rollover!A92</f>
        <v xml:space="preserve">Lexus </v>
      </c>
      <c r="D92" s="10" t="str">
        <f>Rollover!B92</f>
        <v>ES 300h 4DR FWD</v>
      </c>
      <c r="E92" s="10" t="s">
        <v>88</v>
      </c>
      <c r="F92" s="73">
        <f>Rollover!C92</f>
        <v>2019</v>
      </c>
      <c r="G92" s="11">
        <v>84.983000000000004</v>
      </c>
      <c r="H92" s="12">
        <v>15.792</v>
      </c>
      <c r="I92" s="12">
        <v>26.056000000000001</v>
      </c>
      <c r="J92" s="12">
        <v>709.92399999999998</v>
      </c>
      <c r="K92" s="13">
        <v>1173.0709999999999</v>
      </c>
      <c r="L92" s="11">
        <v>299.81599999999997</v>
      </c>
      <c r="M92" s="12">
        <v>18.614000000000001</v>
      </c>
      <c r="N92" s="12">
        <v>42.792999999999999</v>
      </c>
      <c r="O92" s="12">
        <v>21.085999999999999</v>
      </c>
      <c r="P92" s="13">
        <v>2404.9050000000002</v>
      </c>
      <c r="Q92" s="26">
        <f t="shared" si="75"/>
        <v>2.3761466166823871E-5</v>
      </c>
      <c r="R92" s="6">
        <f t="shared" si="76"/>
        <v>1.9110625422058561E-2</v>
      </c>
      <c r="S92" s="6">
        <f t="shared" si="77"/>
        <v>1.0706160115815008E-2</v>
      </c>
      <c r="T92" s="27">
        <f t="shared" si="78"/>
        <v>1.8210452939757395E-3</v>
      </c>
      <c r="U92" s="26">
        <f t="shared" si="79"/>
        <v>9.045068491137849E-3</v>
      </c>
      <c r="V92" s="27">
        <f t="shared" si="80"/>
        <v>1.7210263102498836E-2</v>
      </c>
      <c r="W92" s="26">
        <f t="shared" si="81"/>
        <v>3.1E-2</v>
      </c>
      <c r="X92" s="6">
        <f t="shared" si="82"/>
        <v>2.5999999999999999E-2</v>
      </c>
      <c r="Y92" s="27">
        <f t="shared" si="83"/>
        <v>2.9000000000000001E-2</v>
      </c>
      <c r="Z92" s="28">
        <f t="shared" si="84"/>
        <v>0.21</v>
      </c>
      <c r="AA92" s="137">
        <f t="shared" si="85"/>
        <v>0.17</v>
      </c>
      <c r="AB92" s="29">
        <f t="shared" si="86"/>
        <v>0.19</v>
      </c>
      <c r="AC92" s="24">
        <f t="shared" si="87"/>
        <v>5</v>
      </c>
      <c r="AD92" s="138">
        <f t="shared" si="88"/>
        <v>5</v>
      </c>
      <c r="AE92" s="25">
        <f t="shared" si="89"/>
        <v>5</v>
      </c>
      <c r="AF92" s="14"/>
      <c r="AG92" s="14"/>
      <c r="AH92" s="16"/>
      <c r="AI92" s="16"/>
      <c r="AJ92" s="16"/>
      <c r="AK92" s="16"/>
      <c r="AL92" s="15"/>
      <c r="AM92" s="15"/>
      <c r="AN92" s="15"/>
      <c r="AO92" s="17"/>
      <c r="AP92" s="17"/>
      <c r="AQ92" s="17"/>
      <c r="AR92" s="17"/>
      <c r="AS92" s="17"/>
      <c r="AT92" s="17"/>
      <c r="AU92" s="17"/>
      <c r="AV92" s="17"/>
      <c r="AW92" s="17"/>
      <c r="AX92" s="17"/>
      <c r="AY92" s="17"/>
    </row>
    <row r="93" spans="1:51" ht="13.15" customHeight="1">
      <c r="A93" s="66">
        <v>10719</v>
      </c>
      <c r="B93" s="136" t="s">
        <v>339</v>
      </c>
      <c r="C93" s="30" t="str">
        <f>Rollover!A93</f>
        <v xml:space="preserve">Lexus </v>
      </c>
      <c r="D93" s="49" t="str">
        <f>Rollover!B93</f>
        <v>UX200 5HB FWD</v>
      </c>
      <c r="E93" s="10" t="s">
        <v>88</v>
      </c>
      <c r="F93" s="73">
        <f>Rollover!C93</f>
        <v>2019</v>
      </c>
      <c r="G93" s="11">
        <v>51.991</v>
      </c>
      <c r="H93" s="12">
        <v>19.771999999999998</v>
      </c>
      <c r="I93" s="12">
        <v>23.92</v>
      </c>
      <c r="J93" s="12">
        <v>662.16700000000003</v>
      </c>
      <c r="K93" s="13">
        <v>1436.6379999999999</v>
      </c>
      <c r="L93" s="11">
        <v>95.956999999999994</v>
      </c>
      <c r="M93" s="12">
        <v>19.922999999999998</v>
      </c>
      <c r="N93" s="12">
        <v>45.615000000000002</v>
      </c>
      <c r="O93" s="12">
        <v>16.876000000000001</v>
      </c>
      <c r="P93" s="13">
        <v>2813.8629999999998</v>
      </c>
      <c r="Q93" s="26">
        <f t="shared" si="75"/>
        <v>1.1141560021276277E-6</v>
      </c>
      <c r="R93" s="6">
        <f t="shared" si="76"/>
        <v>2.7319545957197652E-2</v>
      </c>
      <c r="S93" s="6">
        <f t="shared" si="77"/>
        <v>9.6793139608911394E-3</v>
      </c>
      <c r="T93" s="27">
        <f t="shared" si="78"/>
        <v>2.4320197793785124E-3</v>
      </c>
      <c r="U93" s="26">
        <f t="shared" si="79"/>
        <v>4.7432821659670914E-5</v>
      </c>
      <c r="V93" s="27">
        <f t="shared" si="80"/>
        <v>2.5075499468856861E-2</v>
      </c>
      <c r="W93" s="26">
        <f t="shared" si="81"/>
        <v>3.9E-2</v>
      </c>
      <c r="X93" s="6">
        <f t="shared" si="82"/>
        <v>2.5000000000000001E-2</v>
      </c>
      <c r="Y93" s="27">
        <f t="shared" si="83"/>
        <v>3.2000000000000001E-2</v>
      </c>
      <c r="Z93" s="28">
        <f t="shared" si="84"/>
        <v>0.26</v>
      </c>
      <c r="AA93" s="137">
        <f t="shared" si="85"/>
        <v>0.17</v>
      </c>
      <c r="AB93" s="29">
        <f t="shared" si="86"/>
        <v>0.21</v>
      </c>
      <c r="AC93" s="24">
        <f t="shared" si="87"/>
        <v>5</v>
      </c>
      <c r="AD93" s="138">
        <f t="shared" si="88"/>
        <v>5</v>
      </c>
      <c r="AE93" s="25">
        <f t="shared" si="89"/>
        <v>5</v>
      </c>
      <c r="AF93" s="14"/>
      <c r="AG93" s="14"/>
      <c r="AH93" s="16"/>
      <c r="AI93" s="16"/>
      <c r="AJ93" s="16"/>
      <c r="AK93" s="16"/>
      <c r="AL93" s="15"/>
      <c r="AM93" s="15"/>
      <c r="AN93" s="15"/>
      <c r="AO93" s="17"/>
      <c r="AP93" s="17"/>
      <c r="AQ93" s="17"/>
      <c r="AR93" s="17"/>
      <c r="AS93" s="17"/>
      <c r="AT93" s="17"/>
      <c r="AU93" s="17"/>
      <c r="AV93" s="17"/>
      <c r="AW93" s="17"/>
      <c r="AX93" s="17"/>
      <c r="AY93" s="17"/>
    </row>
    <row r="94" spans="1:51" ht="13.15" customHeight="1">
      <c r="A94" s="66">
        <v>10719</v>
      </c>
      <c r="B94" s="136" t="s">
        <v>339</v>
      </c>
      <c r="C94" s="140" t="str">
        <f>Rollover!A94</f>
        <v xml:space="preserve">Lexus </v>
      </c>
      <c r="D94" s="10" t="str">
        <f>Rollover!B94</f>
        <v>UX250h 5HB AWD</v>
      </c>
      <c r="E94" s="10" t="s">
        <v>88</v>
      </c>
      <c r="F94" s="73">
        <f>Rollover!C94</f>
        <v>2019</v>
      </c>
      <c r="G94" s="11">
        <v>51.991</v>
      </c>
      <c r="H94" s="12">
        <v>19.771999999999998</v>
      </c>
      <c r="I94" s="12">
        <v>23.92</v>
      </c>
      <c r="J94" s="12">
        <v>662.16700000000003</v>
      </c>
      <c r="K94" s="13">
        <v>1436.6379999999999</v>
      </c>
      <c r="L94" s="11">
        <v>95.956999999999994</v>
      </c>
      <c r="M94" s="12">
        <v>19.922999999999998</v>
      </c>
      <c r="N94" s="12">
        <v>45.615000000000002</v>
      </c>
      <c r="O94" s="12">
        <v>16.876000000000001</v>
      </c>
      <c r="P94" s="13">
        <v>2813.8629999999998</v>
      </c>
      <c r="Q94" s="26">
        <f t="shared" si="75"/>
        <v>1.1141560021276277E-6</v>
      </c>
      <c r="R94" s="6">
        <f t="shared" si="76"/>
        <v>2.7319545957197652E-2</v>
      </c>
      <c r="S94" s="6">
        <f t="shared" si="77"/>
        <v>9.6793139608911394E-3</v>
      </c>
      <c r="T94" s="27">
        <f t="shared" si="78"/>
        <v>2.4320197793785124E-3</v>
      </c>
      <c r="U94" s="26">
        <f t="shared" si="79"/>
        <v>4.7432821659670914E-5</v>
      </c>
      <c r="V94" s="27">
        <f t="shared" si="80"/>
        <v>2.5075499468856861E-2</v>
      </c>
      <c r="W94" s="26">
        <f t="shared" si="81"/>
        <v>3.9E-2</v>
      </c>
      <c r="X94" s="6">
        <f t="shared" si="82"/>
        <v>2.5000000000000001E-2</v>
      </c>
      <c r="Y94" s="27">
        <f t="shared" si="83"/>
        <v>3.2000000000000001E-2</v>
      </c>
      <c r="Z94" s="28">
        <f t="shared" si="84"/>
        <v>0.26</v>
      </c>
      <c r="AA94" s="137">
        <f t="shared" si="85"/>
        <v>0.17</v>
      </c>
      <c r="AB94" s="29">
        <f t="shared" si="86"/>
        <v>0.21</v>
      </c>
      <c r="AC94" s="24">
        <f t="shared" si="87"/>
        <v>5</v>
      </c>
      <c r="AD94" s="138">
        <f t="shared" si="88"/>
        <v>5</v>
      </c>
      <c r="AE94" s="25">
        <f t="shared" si="89"/>
        <v>5</v>
      </c>
      <c r="AF94" s="14"/>
      <c r="AG94" s="14"/>
      <c r="AH94" s="16"/>
      <c r="AI94" s="16"/>
      <c r="AJ94" s="16"/>
      <c r="AK94" s="16"/>
      <c r="AL94" s="15"/>
      <c r="AM94" s="15"/>
      <c r="AN94" s="15"/>
      <c r="AO94" s="17"/>
      <c r="AP94" s="17"/>
      <c r="AQ94" s="17"/>
      <c r="AR94" s="17"/>
      <c r="AS94" s="17"/>
      <c r="AT94" s="17"/>
      <c r="AU94" s="17"/>
      <c r="AV94" s="17"/>
      <c r="AW94" s="17"/>
      <c r="AX94" s="17"/>
      <c r="AY94" s="17"/>
    </row>
    <row r="95" spans="1:51">
      <c r="A95" s="66">
        <v>10771</v>
      </c>
      <c r="B95" s="136" t="s">
        <v>375</v>
      </c>
      <c r="C95" s="30" t="str">
        <f>Rollover!A95</f>
        <v>Nissan</v>
      </c>
      <c r="D95" s="49" t="str">
        <f>Rollover!B95</f>
        <v>Altima 4DR FWD</v>
      </c>
      <c r="E95" s="10" t="s">
        <v>88</v>
      </c>
      <c r="F95" s="73">
        <f>Rollover!C95</f>
        <v>2019</v>
      </c>
      <c r="G95" s="11">
        <v>187.21100000000001</v>
      </c>
      <c r="H95" s="12">
        <v>35.865000000000002</v>
      </c>
      <c r="I95" s="12">
        <v>43.542000000000002</v>
      </c>
      <c r="J95" s="12">
        <v>729.32500000000005</v>
      </c>
      <c r="K95" s="13">
        <v>2275.375</v>
      </c>
      <c r="L95" s="11">
        <v>184.65700000000001</v>
      </c>
      <c r="M95" s="12">
        <v>13.241</v>
      </c>
      <c r="N95" s="12">
        <v>46.350999999999999</v>
      </c>
      <c r="O95" s="12">
        <v>14.868</v>
      </c>
      <c r="P95" s="13">
        <v>2419.2550000000001</v>
      </c>
      <c r="Q95" s="26">
        <f t="shared" si="75"/>
        <v>1.349097637447861E-3</v>
      </c>
      <c r="R95" s="6">
        <f t="shared" si="76"/>
        <v>0.10972955888485358</v>
      </c>
      <c r="S95" s="6">
        <f t="shared" si="77"/>
        <v>1.1153455743641945E-2</v>
      </c>
      <c r="T95" s="27">
        <f t="shared" si="78"/>
        <v>6.096123020691702E-3</v>
      </c>
      <c r="U95" s="26">
        <f t="shared" si="79"/>
        <v>1.2691259020935057E-3</v>
      </c>
      <c r="V95" s="27">
        <f t="shared" si="80"/>
        <v>1.7439909044878233E-2</v>
      </c>
      <c r="W95" s="26">
        <f t="shared" si="81"/>
        <v>0.126</v>
      </c>
      <c r="X95" s="6">
        <f t="shared" si="82"/>
        <v>1.9E-2</v>
      </c>
      <c r="Y95" s="27">
        <f t="shared" si="83"/>
        <v>7.2999999999999995E-2</v>
      </c>
      <c r="Z95" s="28">
        <f t="shared" si="84"/>
        <v>0.84</v>
      </c>
      <c r="AA95" s="137">
        <f t="shared" si="85"/>
        <v>0.13</v>
      </c>
      <c r="AB95" s="29">
        <f t="shared" si="86"/>
        <v>0.49</v>
      </c>
      <c r="AC95" s="24">
        <f t="shared" si="87"/>
        <v>4</v>
      </c>
      <c r="AD95" s="138">
        <f t="shared" si="88"/>
        <v>5</v>
      </c>
      <c r="AE95" s="25">
        <f t="shared" si="89"/>
        <v>5</v>
      </c>
      <c r="AF95" s="14"/>
      <c r="AG95" s="14"/>
      <c r="AH95" s="16"/>
      <c r="AI95" s="16"/>
      <c r="AJ95" s="16"/>
      <c r="AK95" s="16"/>
      <c r="AL95" s="15"/>
      <c r="AM95" s="15"/>
      <c r="AN95" s="15"/>
      <c r="AO95" s="17"/>
      <c r="AP95" s="17"/>
      <c r="AQ95" s="17"/>
      <c r="AR95" s="17"/>
      <c r="AS95" s="17"/>
      <c r="AT95" s="17"/>
      <c r="AU95" s="17"/>
      <c r="AV95" s="17"/>
      <c r="AW95" s="17"/>
      <c r="AX95" s="17"/>
      <c r="AY95" s="17"/>
    </row>
    <row r="96" spans="1:51" ht="13.15" customHeight="1">
      <c r="A96" s="66">
        <v>10771</v>
      </c>
      <c r="B96" s="136" t="s">
        <v>375</v>
      </c>
      <c r="C96" s="140" t="str">
        <f>Rollover!A96</f>
        <v>Nissan</v>
      </c>
      <c r="D96" s="10" t="str">
        <f>Rollover!B96</f>
        <v>Altima 4DR AWD</v>
      </c>
      <c r="E96" s="10" t="s">
        <v>88</v>
      </c>
      <c r="F96" s="73">
        <f>Rollover!C96</f>
        <v>2019</v>
      </c>
      <c r="G96" s="11">
        <v>187.21100000000001</v>
      </c>
      <c r="H96" s="12">
        <v>35.865000000000002</v>
      </c>
      <c r="I96" s="12">
        <v>43.542000000000002</v>
      </c>
      <c r="J96" s="12">
        <v>729.32500000000005</v>
      </c>
      <c r="K96" s="13">
        <v>2275.375</v>
      </c>
      <c r="L96" s="11">
        <v>184.65700000000001</v>
      </c>
      <c r="M96" s="12">
        <v>13.241</v>
      </c>
      <c r="N96" s="12">
        <v>46.350999999999999</v>
      </c>
      <c r="O96" s="12">
        <v>14.868</v>
      </c>
      <c r="P96" s="13">
        <v>2419.2550000000001</v>
      </c>
      <c r="Q96" s="26">
        <f t="shared" si="75"/>
        <v>1.349097637447861E-3</v>
      </c>
      <c r="R96" s="6">
        <f t="shared" si="76"/>
        <v>0.10972955888485358</v>
      </c>
      <c r="S96" s="6">
        <f t="shared" si="77"/>
        <v>1.1153455743641945E-2</v>
      </c>
      <c r="T96" s="27">
        <f t="shared" si="78"/>
        <v>6.096123020691702E-3</v>
      </c>
      <c r="U96" s="26">
        <f t="shared" si="79"/>
        <v>1.2691259020935057E-3</v>
      </c>
      <c r="V96" s="27">
        <f t="shared" si="80"/>
        <v>1.7439909044878233E-2</v>
      </c>
      <c r="W96" s="26">
        <f t="shared" si="81"/>
        <v>0.126</v>
      </c>
      <c r="X96" s="6">
        <f t="shared" si="82"/>
        <v>1.9E-2</v>
      </c>
      <c r="Y96" s="27">
        <f t="shared" si="83"/>
        <v>7.2999999999999995E-2</v>
      </c>
      <c r="Z96" s="28">
        <f t="shared" si="84"/>
        <v>0.84</v>
      </c>
      <c r="AA96" s="137">
        <f t="shared" si="85"/>
        <v>0.13</v>
      </c>
      <c r="AB96" s="29">
        <f t="shared" si="86"/>
        <v>0.49</v>
      </c>
      <c r="AC96" s="24">
        <f t="shared" si="87"/>
        <v>4</v>
      </c>
      <c r="AD96" s="138">
        <f t="shared" si="88"/>
        <v>5</v>
      </c>
      <c r="AE96" s="25">
        <f t="shared" si="89"/>
        <v>5</v>
      </c>
      <c r="AF96" s="14"/>
      <c r="AG96" s="14"/>
      <c r="AH96" s="16"/>
      <c r="AI96" s="16"/>
      <c r="AJ96" s="16"/>
      <c r="AK96" s="16"/>
      <c r="AL96" s="15"/>
      <c r="AM96" s="15"/>
      <c r="AN96" s="15"/>
      <c r="AO96" s="17"/>
      <c r="AP96" s="17"/>
      <c r="AQ96" s="17"/>
      <c r="AR96" s="17"/>
      <c r="AS96" s="17"/>
      <c r="AT96" s="17"/>
      <c r="AU96" s="17"/>
      <c r="AV96" s="17"/>
      <c r="AW96" s="17"/>
      <c r="AX96" s="17"/>
      <c r="AY96" s="17"/>
    </row>
    <row r="97" spans="1:51">
      <c r="A97" s="66">
        <v>10181</v>
      </c>
      <c r="B97" s="66" t="s">
        <v>203</v>
      </c>
      <c r="C97" s="30" t="str">
        <f>Rollover!A97</f>
        <v>Nissan</v>
      </c>
      <c r="D97" s="49" t="str">
        <f>Rollover!B97</f>
        <v>Armada SUV RWD</v>
      </c>
      <c r="E97" s="10" t="s">
        <v>204</v>
      </c>
      <c r="F97" s="73">
        <f>Rollover!C97</f>
        <v>2019</v>
      </c>
      <c r="G97" s="11">
        <v>26.613</v>
      </c>
      <c r="H97" s="12">
        <v>25.172999999999998</v>
      </c>
      <c r="I97" s="12">
        <v>25.172999999999998</v>
      </c>
      <c r="J97" s="12">
        <v>360.30099999999999</v>
      </c>
      <c r="K97" s="13">
        <v>640.83100000000002</v>
      </c>
      <c r="L97" s="11">
        <v>31.244</v>
      </c>
      <c r="M97" s="12">
        <v>1.149</v>
      </c>
      <c r="N97" s="12">
        <v>20.628</v>
      </c>
      <c r="O97" s="12">
        <v>1.4470000000000001</v>
      </c>
      <c r="P97" s="13">
        <v>672.68399999999997</v>
      </c>
      <c r="Q97" s="26">
        <f t="shared" si="75"/>
        <v>8.6761730595354262E-9</v>
      </c>
      <c r="R97" s="6">
        <f t="shared" si="76"/>
        <v>4.4103887825396509E-2</v>
      </c>
      <c r="S97" s="6">
        <f t="shared" si="77"/>
        <v>5.1075339257176423E-3</v>
      </c>
      <c r="T97" s="27">
        <f t="shared" si="78"/>
        <v>1.0148633778005994E-3</v>
      </c>
      <c r="U97" s="26">
        <f t="shared" si="79"/>
        <v>2.984662376587312E-8</v>
      </c>
      <c r="V97" s="27">
        <f t="shared" si="80"/>
        <v>3.4251566334781466E-3</v>
      </c>
      <c r="W97" s="26">
        <f t="shared" si="81"/>
        <v>0.05</v>
      </c>
      <c r="X97" s="6">
        <f t="shared" si="82"/>
        <v>3.0000000000000001E-3</v>
      </c>
      <c r="Y97" s="27">
        <f t="shared" si="83"/>
        <v>2.7E-2</v>
      </c>
      <c r="Z97" s="28">
        <f t="shared" si="84"/>
        <v>0.33</v>
      </c>
      <c r="AA97" s="137">
        <f t="shared" si="85"/>
        <v>0.02</v>
      </c>
      <c r="AB97" s="29">
        <f t="shared" si="86"/>
        <v>0.18</v>
      </c>
      <c r="AC97" s="24">
        <f t="shared" si="87"/>
        <v>5</v>
      </c>
      <c r="AD97" s="138">
        <f t="shared" si="88"/>
        <v>5</v>
      </c>
      <c r="AE97" s="25">
        <f t="shared" si="89"/>
        <v>5</v>
      </c>
      <c r="AF97" s="14"/>
      <c r="AG97" s="14"/>
      <c r="AH97" s="16"/>
      <c r="AI97" s="16"/>
      <c r="AJ97" s="16"/>
      <c r="AK97" s="16"/>
      <c r="AL97" s="15"/>
      <c r="AM97" s="15"/>
      <c r="AN97" s="15"/>
      <c r="AO97" s="17"/>
      <c r="AP97" s="17"/>
      <c r="AQ97" s="17"/>
      <c r="AR97" s="17"/>
      <c r="AS97" s="17"/>
      <c r="AT97" s="17"/>
      <c r="AU97" s="17"/>
      <c r="AV97" s="17"/>
      <c r="AW97" s="17"/>
      <c r="AX97" s="17"/>
      <c r="AY97" s="17"/>
    </row>
    <row r="98" spans="1:51">
      <c r="A98" s="66">
        <v>10181</v>
      </c>
      <c r="B98" s="66" t="s">
        <v>203</v>
      </c>
      <c r="C98" s="30" t="str">
        <f>Rollover!A98</f>
        <v>Nissan</v>
      </c>
      <c r="D98" s="49" t="str">
        <f>Rollover!B98</f>
        <v>Armada SUV AWD</v>
      </c>
      <c r="E98" s="10" t="s">
        <v>204</v>
      </c>
      <c r="F98" s="73">
        <f>Rollover!C98</f>
        <v>2019</v>
      </c>
      <c r="G98" s="11">
        <v>26.613</v>
      </c>
      <c r="H98" s="12">
        <v>25.172999999999998</v>
      </c>
      <c r="I98" s="12">
        <v>25.172999999999998</v>
      </c>
      <c r="J98" s="12">
        <v>360.30099999999999</v>
      </c>
      <c r="K98" s="13">
        <v>640.83100000000002</v>
      </c>
      <c r="L98" s="11">
        <v>31.244</v>
      </c>
      <c r="M98" s="12">
        <v>1.149</v>
      </c>
      <c r="N98" s="12">
        <v>20.628</v>
      </c>
      <c r="O98" s="12">
        <v>1.4470000000000001</v>
      </c>
      <c r="P98" s="13">
        <v>672.68399999999997</v>
      </c>
      <c r="Q98" s="26">
        <f t="shared" si="75"/>
        <v>8.6761730595354262E-9</v>
      </c>
      <c r="R98" s="6">
        <f t="shared" si="76"/>
        <v>4.4103887825396509E-2</v>
      </c>
      <c r="S98" s="6">
        <f t="shared" si="77"/>
        <v>5.1075339257176423E-3</v>
      </c>
      <c r="T98" s="27">
        <f t="shared" si="78"/>
        <v>1.0148633778005994E-3</v>
      </c>
      <c r="U98" s="26">
        <f t="shared" si="79"/>
        <v>2.984662376587312E-8</v>
      </c>
      <c r="V98" s="27">
        <f t="shared" si="80"/>
        <v>3.4251566334781466E-3</v>
      </c>
      <c r="W98" s="26">
        <f t="shared" si="81"/>
        <v>0.05</v>
      </c>
      <c r="X98" s="6">
        <f t="shared" si="82"/>
        <v>3.0000000000000001E-3</v>
      </c>
      <c r="Y98" s="27">
        <f t="shared" si="83"/>
        <v>2.7E-2</v>
      </c>
      <c r="Z98" s="28">
        <f t="shared" si="84"/>
        <v>0.33</v>
      </c>
      <c r="AA98" s="137">
        <f t="shared" si="85"/>
        <v>0.02</v>
      </c>
      <c r="AB98" s="29">
        <f t="shared" si="86"/>
        <v>0.18</v>
      </c>
      <c r="AC98" s="24">
        <f t="shared" si="87"/>
        <v>5</v>
      </c>
      <c r="AD98" s="138">
        <f t="shared" si="88"/>
        <v>5</v>
      </c>
      <c r="AE98" s="25">
        <f t="shared" si="89"/>
        <v>5</v>
      </c>
      <c r="AF98" s="14"/>
      <c r="AG98" s="14"/>
      <c r="AH98" s="16"/>
      <c r="AI98" s="16"/>
      <c r="AJ98" s="16"/>
      <c r="AK98" s="16"/>
      <c r="AL98" s="15"/>
      <c r="AM98" s="15"/>
      <c r="AN98" s="15"/>
      <c r="AO98" s="17"/>
      <c r="AP98" s="17"/>
      <c r="AQ98" s="17"/>
      <c r="AR98" s="17"/>
      <c r="AS98" s="17"/>
      <c r="AT98" s="17"/>
      <c r="AU98" s="17"/>
      <c r="AV98" s="17"/>
      <c r="AW98" s="17"/>
      <c r="AX98" s="17"/>
      <c r="AY98" s="17"/>
    </row>
    <row r="99" spans="1:51">
      <c r="A99" s="66">
        <v>10181</v>
      </c>
      <c r="B99" s="66" t="s">
        <v>203</v>
      </c>
      <c r="C99" s="140" t="str">
        <f>Rollover!A99</f>
        <v>Infiniti</v>
      </c>
      <c r="D99" s="10" t="str">
        <f>Rollover!B99</f>
        <v>QX80 SUV RWD</v>
      </c>
      <c r="E99" s="10" t="s">
        <v>204</v>
      </c>
      <c r="F99" s="73">
        <f>Rollover!C99</f>
        <v>2019</v>
      </c>
      <c r="G99" s="11">
        <v>26.613</v>
      </c>
      <c r="H99" s="12">
        <v>25.172999999999998</v>
      </c>
      <c r="I99" s="12">
        <v>25.172999999999998</v>
      </c>
      <c r="J99" s="12">
        <v>360.30099999999999</v>
      </c>
      <c r="K99" s="13">
        <v>640.83100000000002</v>
      </c>
      <c r="L99" s="11">
        <v>31.244</v>
      </c>
      <c r="M99" s="12">
        <v>1.149</v>
      </c>
      <c r="N99" s="12">
        <v>20.628</v>
      </c>
      <c r="O99" s="12">
        <v>1.4470000000000001</v>
      </c>
      <c r="P99" s="13">
        <v>672.68399999999997</v>
      </c>
      <c r="Q99" s="26">
        <f t="shared" si="75"/>
        <v>8.6761730595354262E-9</v>
      </c>
      <c r="R99" s="6">
        <f t="shared" si="76"/>
        <v>4.4103887825396509E-2</v>
      </c>
      <c r="S99" s="6">
        <f t="shared" si="77"/>
        <v>5.1075339257176423E-3</v>
      </c>
      <c r="T99" s="27">
        <f t="shared" si="78"/>
        <v>1.0148633778005994E-3</v>
      </c>
      <c r="U99" s="26">
        <f t="shared" si="79"/>
        <v>2.984662376587312E-8</v>
      </c>
      <c r="V99" s="27">
        <f t="shared" si="80"/>
        <v>3.4251566334781466E-3</v>
      </c>
      <c r="W99" s="26">
        <f t="shared" si="81"/>
        <v>0.05</v>
      </c>
      <c r="X99" s="6">
        <f t="shared" si="82"/>
        <v>3.0000000000000001E-3</v>
      </c>
      <c r="Y99" s="27">
        <f t="shared" si="83"/>
        <v>2.7E-2</v>
      </c>
      <c r="Z99" s="28">
        <f t="shared" si="84"/>
        <v>0.33</v>
      </c>
      <c r="AA99" s="137">
        <f t="shared" si="85"/>
        <v>0.02</v>
      </c>
      <c r="AB99" s="29">
        <f t="shared" si="86"/>
        <v>0.18</v>
      </c>
      <c r="AC99" s="24">
        <f t="shared" si="87"/>
        <v>5</v>
      </c>
      <c r="AD99" s="138">
        <f t="shared" si="88"/>
        <v>5</v>
      </c>
      <c r="AE99" s="25">
        <f t="shared" si="89"/>
        <v>5</v>
      </c>
      <c r="AF99" s="14"/>
      <c r="AG99" s="14"/>
      <c r="AH99" s="16"/>
      <c r="AI99" s="16"/>
      <c r="AJ99" s="16"/>
      <c r="AK99" s="16"/>
      <c r="AL99" s="15"/>
      <c r="AM99" s="15"/>
      <c r="AN99" s="15"/>
      <c r="AO99" s="17"/>
      <c r="AP99" s="17"/>
      <c r="AQ99" s="17"/>
      <c r="AR99" s="17"/>
      <c r="AS99" s="17"/>
      <c r="AT99" s="17"/>
      <c r="AU99" s="17"/>
      <c r="AV99" s="17"/>
      <c r="AW99" s="17"/>
      <c r="AX99" s="17"/>
      <c r="AY99" s="17"/>
    </row>
    <row r="100" spans="1:51">
      <c r="A100" s="66">
        <v>10181</v>
      </c>
      <c r="B100" s="66" t="s">
        <v>203</v>
      </c>
      <c r="C100" s="140" t="str">
        <f>Rollover!A100</f>
        <v>Infiniti</v>
      </c>
      <c r="D100" s="10" t="str">
        <f>Rollover!B100</f>
        <v>QX80 SUV AWD</v>
      </c>
      <c r="E100" s="10" t="s">
        <v>204</v>
      </c>
      <c r="F100" s="73">
        <f>Rollover!C100</f>
        <v>2019</v>
      </c>
      <c r="G100" s="11">
        <v>26.613</v>
      </c>
      <c r="H100" s="12">
        <v>25.172999999999998</v>
      </c>
      <c r="I100" s="12">
        <v>25.172999999999998</v>
      </c>
      <c r="J100" s="12">
        <v>360.30099999999999</v>
      </c>
      <c r="K100" s="13">
        <v>640.83100000000002</v>
      </c>
      <c r="L100" s="11">
        <v>31.244</v>
      </c>
      <c r="M100" s="12">
        <v>1.149</v>
      </c>
      <c r="N100" s="12">
        <v>20.628</v>
      </c>
      <c r="O100" s="12">
        <v>1.4470000000000001</v>
      </c>
      <c r="P100" s="13">
        <v>672.68399999999997</v>
      </c>
      <c r="Q100" s="26">
        <f t="shared" si="75"/>
        <v>8.6761730595354262E-9</v>
      </c>
      <c r="R100" s="6">
        <f t="shared" si="76"/>
        <v>4.4103887825396509E-2</v>
      </c>
      <c r="S100" s="6">
        <f t="shared" si="77"/>
        <v>5.1075339257176423E-3</v>
      </c>
      <c r="T100" s="27">
        <f t="shared" si="78"/>
        <v>1.0148633778005994E-3</v>
      </c>
      <c r="U100" s="26">
        <f t="shared" si="79"/>
        <v>2.984662376587312E-8</v>
      </c>
      <c r="V100" s="27">
        <f t="shared" si="80"/>
        <v>3.4251566334781466E-3</v>
      </c>
      <c r="W100" s="26">
        <f t="shared" si="81"/>
        <v>0.05</v>
      </c>
      <c r="X100" s="6">
        <f t="shared" si="82"/>
        <v>3.0000000000000001E-3</v>
      </c>
      <c r="Y100" s="27">
        <f t="shared" si="83"/>
        <v>2.7E-2</v>
      </c>
      <c r="Z100" s="28">
        <f t="shared" si="84"/>
        <v>0.33</v>
      </c>
      <c r="AA100" s="137">
        <f t="shared" si="85"/>
        <v>0.02</v>
      </c>
      <c r="AB100" s="29">
        <f t="shared" si="86"/>
        <v>0.18</v>
      </c>
      <c r="AC100" s="24">
        <f t="shared" si="87"/>
        <v>5</v>
      </c>
      <c r="AD100" s="138">
        <f t="shared" si="88"/>
        <v>5</v>
      </c>
      <c r="AE100" s="25">
        <f t="shared" si="89"/>
        <v>5</v>
      </c>
      <c r="AF100" s="14"/>
      <c r="AG100" s="14"/>
      <c r="AH100" s="16"/>
      <c r="AI100" s="16"/>
      <c r="AJ100" s="16"/>
      <c r="AK100" s="16"/>
      <c r="AL100" s="15"/>
      <c r="AM100" s="15"/>
      <c r="AN100" s="15"/>
      <c r="AO100" s="17"/>
      <c r="AP100" s="17"/>
      <c r="AQ100" s="17"/>
      <c r="AR100" s="17"/>
      <c r="AS100" s="17"/>
      <c r="AT100" s="17"/>
      <c r="AU100" s="17"/>
      <c r="AV100" s="17"/>
      <c r="AW100" s="17"/>
      <c r="AX100" s="17"/>
      <c r="AY100" s="17"/>
    </row>
    <row r="101" spans="1:51">
      <c r="A101" s="66">
        <v>10566</v>
      </c>
      <c r="B101" s="136" t="s">
        <v>237</v>
      </c>
      <c r="C101" s="30" t="str">
        <f>Rollover!A101</f>
        <v>Nissan</v>
      </c>
      <c r="D101" s="49" t="str">
        <f>Rollover!B101</f>
        <v>Frontier Crew Cab PU/CC RWD early release</v>
      </c>
      <c r="E101" s="10" t="s">
        <v>205</v>
      </c>
      <c r="F101" s="73">
        <f>Rollover!C101</f>
        <v>2019</v>
      </c>
      <c r="G101" s="11">
        <v>28.457999999999998</v>
      </c>
      <c r="H101" s="12">
        <v>20.239000000000001</v>
      </c>
      <c r="I101" s="12">
        <v>21.808</v>
      </c>
      <c r="J101" s="12">
        <v>488.52100000000002</v>
      </c>
      <c r="K101" s="13">
        <v>1134.1579999999999</v>
      </c>
      <c r="L101" s="11">
        <v>47.805</v>
      </c>
      <c r="M101" s="12">
        <v>16.34</v>
      </c>
      <c r="N101" s="12">
        <v>32.637</v>
      </c>
      <c r="O101" s="12">
        <v>14.331</v>
      </c>
      <c r="P101" s="13">
        <v>411.13299999999998</v>
      </c>
      <c r="Q101" s="26">
        <f t="shared" si="75"/>
        <v>1.4619405542300354E-8</v>
      </c>
      <c r="R101" s="6">
        <f t="shared" si="76"/>
        <v>2.8483427511877213E-2</v>
      </c>
      <c r="S101" s="6">
        <f t="shared" si="77"/>
        <v>6.7033317039029905E-3</v>
      </c>
      <c r="T101" s="27">
        <f t="shared" si="78"/>
        <v>1.7448745820719486E-3</v>
      </c>
      <c r="U101" s="26">
        <f t="shared" si="79"/>
        <v>6.331589573342047E-7</v>
      </c>
      <c r="V101" s="27">
        <f t="shared" si="80"/>
        <v>2.6805878351317085E-3</v>
      </c>
      <c r="W101" s="26">
        <f t="shared" si="81"/>
        <v>3.6999999999999998E-2</v>
      </c>
      <c r="X101" s="6">
        <f t="shared" si="82"/>
        <v>3.0000000000000001E-3</v>
      </c>
      <c r="Y101" s="27">
        <f t="shared" si="83"/>
        <v>0.02</v>
      </c>
      <c r="Z101" s="28">
        <f t="shared" si="84"/>
        <v>0.25</v>
      </c>
      <c r="AA101" s="137">
        <f t="shared" si="85"/>
        <v>0.02</v>
      </c>
      <c r="AB101" s="29">
        <f t="shared" si="86"/>
        <v>0.13</v>
      </c>
      <c r="AC101" s="24">
        <f t="shared" si="87"/>
        <v>5</v>
      </c>
      <c r="AD101" s="138">
        <f t="shared" si="88"/>
        <v>5</v>
      </c>
      <c r="AE101" s="25">
        <f t="shared" si="89"/>
        <v>5</v>
      </c>
      <c r="AF101" s="14"/>
      <c r="AG101" s="14"/>
      <c r="AH101" s="16"/>
      <c r="AI101" s="16"/>
      <c r="AJ101" s="16"/>
      <c r="AK101" s="16"/>
      <c r="AL101" s="15"/>
      <c r="AM101" s="15"/>
      <c r="AN101" s="15"/>
      <c r="AO101" s="17"/>
      <c r="AP101" s="17"/>
      <c r="AQ101" s="17"/>
      <c r="AR101" s="17"/>
      <c r="AS101" s="17"/>
      <c r="AT101" s="17"/>
      <c r="AU101" s="17"/>
      <c r="AV101" s="17"/>
      <c r="AW101" s="17"/>
      <c r="AX101" s="17"/>
      <c r="AY101" s="17"/>
    </row>
    <row r="102" spans="1:51">
      <c r="A102" s="18">
        <v>10566</v>
      </c>
      <c r="B102" s="139" t="s">
        <v>237</v>
      </c>
      <c r="C102" s="30" t="str">
        <f>Rollover!A102</f>
        <v>Nissan</v>
      </c>
      <c r="D102" s="49" t="str">
        <f>Rollover!B102</f>
        <v>Frontier Crew Cab PU/CC AWD early release</v>
      </c>
      <c r="E102" s="10" t="s">
        <v>205</v>
      </c>
      <c r="F102" s="73">
        <f>Rollover!C102</f>
        <v>2019</v>
      </c>
      <c r="G102" s="11">
        <v>28.457999999999998</v>
      </c>
      <c r="H102" s="12">
        <v>20.239000000000001</v>
      </c>
      <c r="I102" s="12">
        <v>21.808</v>
      </c>
      <c r="J102" s="12">
        <v>488.52100000000002</v>
      </c>
      <c r="K102" s="13">
        <v>1134.1579999999999</v>
      </c>
      <c r="L102" s="11">
        <v>47.805</v>
      </c>
      <c r="M102" s="12">
        <v>16.34</v>
      </c>
      <c r="N102" s="12">
        <v>32.637</v>
      </c>
      <c r="O102" s="12">
        <v>14.331</v>
      </c>
      <c r="P102" s="13">
        <v>411.13299999999998</v>
      </c>
      <c r="Q102" s="26">
        <f t="shared" si="75"/>
        <v>1.4619405542300354E-8</v>
      </c>
      <c r="R102" s="6">
        <f t="shared" si="76"/>
        <v>2.8483427511877213E-2</v>
      </c>
      <c r="S102" s="6">
        <f t="shared" si="77"/>
        <v>6.7033317039029905E-3</v>
      </c>
      <c r="T102" s="27">
        <f t="shared" si="78"/>
        <v>1.7448745820719486E-3</v>
      </c>
      <c r="U102" s="26">
        <f t="shared" si="79"/>
        <v>6.331589573342047E-7</v>
      </c>
      <c r="V102" s="27">
        <f t="shared" si="80"/>
        <v>2.6805878351317085E-3</v>
      </c>
      <c r="W102" s="26">
        <f t="shared" si="81"/>
        <v>3.6999999999999998E-2</v>
      </c>
      <c r="X102" s="6">
        <f t="shared" si="82"/>
        <v>3.0000000000000001E-3</v>
      </c>
      <c r="Y102" s="27">
        <f t="shared" si="83"/>
        <v>0.02</v>
      </c>
      <c r="Z102" s="28">
        <f t="shared" si="84"/>
        <v>0.25</v>
      </c>
      <c r="AA102" s="137">
        <f t="shared" si="85"/>
        <v>0.02</v>
      </c>
      <c r="AB102" s="29">
        <f t="shared" si="86"/>
        <v>0.13</v>
      </c>
      <c r="AC102" s="24">
        <f t="shared" si="87"/>
        <v>5</v>
      </c>
      <c r="AD102" s="138">
        <f t="shared" si="88"/>
        <v>5</v>
      </c>
      <c r="AE102" s="25">
        <f t="shared" si="89"/>
        <v>5</v>
      </c>
      <c r="AF102" s="14"/>
      <c r="AG102" s="14"/>
      <c r="AH102" s="16"/>
      <c r="AI102" s="16"/>
      <c r="AJ102" s="16"/>
      <c r="AK102" s="16"/>
      <c r="AL102" s="15"/>
      <c r="AM102" s="15"/>
      <c r="AN102" s="15"/>
      <c r="AO102" s="17"/>
      <c r="AP102" s="17"/>
      <c r="AQ102" s="17"/>
      <c r="AR102" s="17"/>
      <c r="AS102" s="17"/>
      <c r="AT102" s="17"/>
      <c r="AU102" s="17"/>
      <c r="AV102" s="17"/>
      <c r="AW102" s="17"/>
      <c r="AX102" s="17"/>
      <c r="AY102" s="17"/>
    </row>
    <row r="103" spans="1:51" ht="13.15" customHeight="1">
      <c r="A103" s="66">
        <v>10736</v>
      </c>
      <c r="B103" s="136" t="s">
        <v>356</v>
      </c>
      <c r="C103" s="140" t="str">
        <f>Rollover!A103</f>
        <v>Nissan</v>
      </c>
      <c r="D103" s="10" t="str">
        <f>Rollover!B103</f>
        <v>Frontier Crew Cab PU/CC RWD later release</v>
      </c>
      <c r="E103" s="10" t="s">
        <v>88</v>
      </c>
      <c r="F103" s="73">
        <f>Rollover!C103</f>
        <v>2019</v>
      </c>
      <c r="G103" s="11">
        <v>41.247999999999998</v>
      </c>
      <c r="H103" s="12">
        <v>14.244</v>
      </c>
      <c r="I103" s="12">
        <v>20.047000000000001</v>
      </c>
      <c r="J103" s="12">
        <v>626.42899999999997</v>
      </c>
      <c r="K103" s="13">
        <v>1490.4</v>
      </c>
      <c r="L103" s="11">
        <v>41.143999999999998</v>
      </c>
      <c r="M103" s="12">
        <v>25.64</v>
      </c>
      <c r="N103" s="12">
        <v>32.177</v>
      </c>
      <c r="O103" s="12">
        <v>20.940999999999999</v>
      </c>
      <c r="P103" s="13">
        <v>1806.799</v>
      </c>
      <c r="Q103" s="26">
        <f t="shared" si="75"/>
        <v>2.2755009848575641E-7</v>
      </c>
      <c r="R103" s="6">
        <f t="shared" si="76"/>
        <v>1.6618568799210129E-2</v>
      </c>
      <c r="S103" s="6">
        <f t="shared" si="77"/>
        <v>8.9752658027866354E-3</v>
      </c>
      <c r="T103" s="27">
        <f t="shared" si="78"/>
        <v>2.5798006922144665E-3</v>
      </c>
      <c r="U103" s="26">
        <f t="shared" si="79"/>
        <v>2.2352519901840223E-7</v>
      </c>
      <c r="V103" s="27">
        <f t="shared" si="80"/>
        <v>9.8820026175230474E-3</v>
      </c>
      <c r="W103" s="26">
        <f t="shared" si="81"/>
        <v>2.8000000000000001E-2</v>
      </c>
      <c r="X103" s="6">
        <f t="shared" si="82"/>
        <v>0.01</v>
      </c>
      <c r="Y103" s="27">
        <f t="shared" si="83"/>
        <v>1.9E-2</v>
      </c>
      <c r="Z103" s="28">
        <f t="shared" si="84"/>
        <v>0.19</v>
      </c>
      <c r="AA103" s="137">
        <f t="shared" si="85"/>
        <v>7.0000000000000007E-2</v>
      </c>
      <c r="AB103" s="29">
        <f t="shared" si="86"/>
        <v>0.13</v>
      </c>
      <c r="AC103" s="24">
        <f t="shared" si="87"/>
        <v>5</v>
      </c>
      <c r="AD103" s="138">
        <f t="shared" si="88"/>
        <v>5</v>
      </c>
      <c r="AE103" s="25">
        <f t="shared" si="89"/>
        <v>5</v>
      </c>
      <c r="AF103" s="14"/>
      <c r="AG103" s="14"/>
      <c r="AH103" s="16"/>
      <c r="AI103" s="16"/>
      <c r="AJ103" s="16"/>
      <c r="AK103" s="16"/>
      <c r="AL103" s="15"/>
      <c r="AM103" s="15"/>
      <c r="AN103" s="15"/>
      <c r="AO103" s="17"/>
      <c r="AP103" s="17"/>
      <c r="AQ103" s="17"/>
      <c r="AR103" s="17"/>
      <c r="AS103" s="17"/>
      <c r="AT103" s="17"/>
      <c r="AU103" s="17"/>
      <c r="AV103" s="17"/>
      <c r="AW103" s="17"/>
      <c r="AX103" s="17"/>
      <c r="AY103" s="17"/>
    </row>
    <row r="104" spans="1:51" ht="13.15" customHeight="1">
      <c r="A104" s="66">
        <v>10736</v>
      </c>
      <c r="B104" s="136" t="s">
        <v>356</v>
      </c>
      <c r="C104" s="140" t="str">
        <f>Rollover!A104</f>
        <v>Nissan</v>
      </c>
      <c r="D104" s="10" t="str">
        <f>Rollover!B104</f>
        <v>Frontier Crew Cab PU/CC AWD later release</v>
      </c>
      <c r="E104" s="10" t="s">
        <v>88</v>
      </c>
      <c r="F104" s="73">
        <f>Rollover!C104</f>
        <v>2019</v>
      </c>
      <c r="G104" s="11">
        <v>41.247999999999998</v>
      </c>
      <c r="H104" s="12">
        <v>14.244</v>
      </c>
      <c r="I104" s="12">
        <v>20.047000000000001</v>
      </c>
      <c r="J104" s="12">
        <v>626.42899999999997</v>
      </c>
      <c r="K104" s="13">
        <v>1490.4</v>
      </c>
      <c r="L104" s="11">
        <v>41.143999999999998</v>
      </c>
      <c r="M104" s="12">
        <v>25.64</v>
      </c>
      <c r="N104" s="12">
        <v>32.177</v>
      </c>
      <c r="O104" s="12">
        <v>20.940999999999999</v>
      </c>
      <c r="P104" s="13">
        <v>1806.799</v>
      </c>
      <c r="Q104" s="26">
        <f t="shared" si="75"/>
        <v>2.2755009848575641E-7</v>
      </c>
      <c r="R104" s="6">
        <f t="shared" si="76"/>
        <v>1.6618568799210129E-2</v>
      </c>
      <c r="S104" s="6">
        <f t="shared" si="77"/>
        <v>8.9752658027866354E-3</v>
      </c>
      <c r="T104" s="27">
        <f t="shared" si="78"/>
        <v>2.5798006922144665E-3</v>
      </c>
      <c r="U104" s="26">
        <f t="shared" si="79"/>
        <v>2.2352519901840223E-7</v>
      </c>
      <c r="V104" s="27">
        <f t="shared" si="80"/>
        <v>9.8820026175230474E-3</v>
      </c>
      <c r="W104" s="26">
        <f t="shared" si="81"/>
        <v>2.8000000000000001E-2</v>
      </c>
      <c r="X104" s="6">
        <f t="shared" si="82"/>
        <v>0.01</v>
      </c>
      <c r="Y104" s="27">
        <f t="shared" si="83"/>
        <v>1.9E-2</v>
      </c>
      <c r="Z104" s="28">
        <f t="shared" si="84"/>
        <v>0.19</v>
      </c>
      <c r="AA104" s="137">
        <f t="shared" si="85"/>
        <v>7.0000000000000007E-2</v>
      </c>
      <c r="AB104" s="29">
        <f t="shared" si="86"/>
        <v>0.13</v>
      </c>
      <c r="AC104" s="24">
        <f t="shared" si="87"/>
        <v>5</v>
      </c>
      <c r="AD104" s="138">
        <f t="shared" si="88"/>
        <v>5</v>
      </c>
      <c r="AE104" s="25">
        <f t="shared" si="89"/>
        <v>5</v>
      </c>
      <c r="AF104" s="14"/>
      <c r="AG104" s="14"/>
      <c r="AH104" s="16"/>
      <c r="AI104" s="16"/>
      <c r="AJ104" s="16"/>
      <c r="AK104" s="16"/>
      <c r="AL104" s="15"/>
      <c r="AM104" s="15"/>
      <c r="AN104" s="15"/>
      <c r="AO104" s="17"/>
      <c r="AP104" s="17"/>
      <c r="AQ104" s="17"/>
      <c r="AR104" s="17"/>
      <c r="AS104" s="17"/>
      <c r="AT104" s="17"/>
      <c r="AU104" s="17"/>
      <c r="AV104" s="17"/>
      <c r="AW104" s="17"/>
      <c r="AX104" s="17"/>
      <c r="AY104" s="17"/>
    </row>
    <row r="105" spans="1:51">
      <c r="A105" s="66">
        <v>10710</v>
      </c>
      <c r="B105" s="136" t="s">
        <v>319</v>
      </c>
      <c r="C105" s="30" t="str">
        <f>Rollover!A105</f>
        <v>Nissan</v>
      </c>
      <c r="D105" s="49" t="str">
        <f>Rollover!B105</f>
        <v>Kicks SUV FWD</v>
      </c>
      <c r="E105" s="10" t="s">
        <v>205</v>
      </c>
      <c r="F105" s="73">
        <f>Rollover!C105</f>
        <v>2019</v>
      </c>
      <c r="G105" s="11">
        <v>158.27799999999999</v>
      </c>
      <c r="H105" s="12">
        <v>23.324999999999999</v>
      </c>
      <c r="I105" s="12">
        <v>33.002000000000002</v>
      </c>
      <c r="J105" s="12">
        <v>795.50599999999997</v>
      </c>
      <c r="K105" s="13">
        <v>1796.3879999999999</v>
      </c>
      <c r="L105" s="11">
        <v>646.82500000000005</v>
      </c>
      <c r="M105" s="12">
        <v>24.785</v>
      </c>
      <c r="N105" s="12">
        <v>64.385000000000005</v>
      </c>
      <c r="O105" s="12">
        <v>32.478000000000002</v>
      </c>
      <c r="P105" s="13">
        <v>2127.5659999999998</v>
      </c>
      <c r="Q105" s="26">
        <f t="shared" si="75"/>
        <v>6.2535454251557267E-4</v>
      </c>
      <c r="R105" s="6">
        <f t="shared" si="76"/>
        <v>3.7473322602783868E-2</v>
      </c>
      <c r="S105" s="6">
        <f t="shared" si="77"/>
        <v>1.2822787580611032E-2</v>
      </c>
      <c r="T105" s="27">
        <f t="shared" si="78"/>
        <v>3.6084096795038646E-3</v>
      </c>
      <c r="U105" s="26">
        <f t="shared" si="79"/>
        <v>9.2639211878575212E-2</v>
      </c>
      <c r="V105" s="27">
        <f t="shared" si="80"/>
        <v>1.3313314015353262E-2</v>
      </c>
      <c r="W105" s="26">
        <f t="shared" si="81"/>
        <v>5.3999999999999999E-2</v>
      </c>
      <c r="X105" s="6">
        <f t="shared" si="82"/>
        <v>0.105</v>
      </c>
      <c r="Y105" s="27">
        <f t="shared" si="83"/>
        <v>0.08</v>
      </c>
      <c r="Z105" s="28">
        <f t="shared" si="84"/>
        <v>0.36</v>
      </c>
      <c r="AA105" s="137">
        <f t="shared" si="85"/>
        <v>0.7</v>
      </c>
      <c r="AB105" s="29">
        <f t="shared" si="86"/>
        <v>0.53</v>
      </c>
      <c r="AC105" s="24">
        <f t="shared" si="87"/>
        <v>5</v>
      </c>
      <c r="AD105" s="138">
        <f t="shared" si="88"/>
        <v>4</v>
      </c>
      <c r="AE105" s="25">
        <f t="shared" si="89"/>
        <v>5</v>
      </c>
      <c r="AF105" s="14"/>
      <c r="AG105" s="14"/>
      <c r="AH105" s="16"/>
      <c r="AI105" s="16"/>
      <c r="AJ105" s="16"/>
      <c r="AK105" s="16"/>
      <c r="AL105" s="15"/>
      <c r="AM105" s="15"/>
      <c r="AN105" s="15"/>
      <c r="AO105" s="17"/>
      <c r="AP105" s="17"/>
      <c r="AQ105" s="17"/>
      <c r="AR105" s="17"/>
      <c r="AS105" s="17"/>
      <c r="AT105" s="17"/>
      <c r="AU105" s="17"/>
      <c r="AV105" s="17"/>
      <c r="AW105" s="17"/>
      <c r="AX105" s="17"/>
      <c r="AY105" s="17"/>
    </row>
    <row r="106" spans="1:51">
      <c r="A106" s="66">
        <v>10674</v>
      </c>
      <c r="B106" s="136" t="s">
        <v>306</v>
      </c>
      <c r="C106" s="30" t="str">
        <f>Rollover!A106</f>
        <v>Nissan</v>
      </c>
      <c r="D106" s="49" t="str">
        <f>Rollover!B106</f>
        <v>Murano SUV FWD</v>
      </c>
      <c r="E106" s="10" t="s">
        <v>88</v>
      </c>
      <c r="F106" s="73">
        <f>Rollover!C106</f>
        <v>2019</v>
      </c>
      <c r="G106" s="11">
        <v>100.718</v>
      </c>
      <c r="H106" s="12">
        <v>21.562999999999999</v>
      </c>
      <c r="I106" s="12">
        <v>25.91</v>
      </c>
      <c r="J106" s="12">
        <v>585.73400000000004</v>
      </c>
      <c r="K106" s="13">
        <v>1742.5419999999999</v>
      </c>
      <c r="L106" s="11">
        <v>147.81299999999999</v>
      </c>
      <c r="M106" s="12">
        <v>13.087999999999999</v>
      </c>
      <c r="N106" s="12">
        <v>30.541</v>
      </c>
      <c r="O106" s="12">
        <v>13.606999999999999</v>
      </c>
      <c r="P106" s="13">
        <v>1331.08</v>
      </c>
      <c r="Q106" s="26">
        <f t="shared" ref="Q106:Q112" si="90">NORMDIST(LN(G106),7.45231,0.73998,1)</f>
        <v>6.2039958283738054E-5</v>
      </c>
      <c r="R106" s="6">
        <f t="shared" ref="R106:R112" si="91">1/(1+EXP(5.3895-0.0919*H106))</f>
        <v>3.2050711971023098E-2</v>
      </c>
      <c r="S106" s="6">
        <f t="shared" ref="S106:S112" si="92">1/(1+EXP(6.04044-0.002133*J106))</f>
        <v>8.2351914608636487E-3</v>
      </c>
      <c r="T106" s="27">
        <f t="shared" ref="T106:T112" si="93">1/(1+EXP(7.5969-0.0011*K106))</f>
        <v>3.4015938003948425E-3</v>
      </c>
      <c r="U106" s="26">
        <f t="shared" ref="U106:U112" si="94">NORMDIST(LN(L106),7.45231,0.73998,1)</f>
        <v>4.5089745299690628E-4</v>
      </c>
      <c r="V106" s="27">
        <f t="shared" ref="V106:V112" si="95">1/(1+EXP(6.3055-0.00094*P106))</f>
        <v>6.341458743931056E-3</v>
      </c>
      <c r="W106" s="26">
        <f t="shared" ref="W106:W112" si="96">ROUND(1-(1-Q106)*(1-R106)*(1-S106)*(1-T106),3)</f>
        <v>4.2999999999999997E-2</v>
      </c>
      <c r="X106" s="6">
        <f t="shared" ref="X106:X112" si="97">IF(L106="N/A",L106,ROUND(1-(1-U106)*(1-V106),3))</f>
        <v>7.0000000000000001E-3</v>
      </c>
      <c r="Y106" s="27">
        <f t="shared" ref="Y106:Y112" si="98">ROUND(AVERAGE(W106:X106),3)</f>
        <v>2.5000000000000001E-2</v>
      </c>
      <c r="Z106" s="28">
        <f t="shared" ref="Z106:Z112" si="99">ROUND(W106/0.15,2)</f>
        <v>0.28999999999999998</v>
      </c>
      <c r="AA106" s="137">
        <f t="shared" ref="AA106:AA112" si="100">IF(L106="N/A", L106, ROUND(X106/0.15,2))</f>
        <v>0.05</v>
      </c>
      <c r="AB106" s="29">
        <f t="shared" ref="AB106:AB112" si="101">ROUND(Y106/0.15,2)</f>
        <v>0.17</v>
      </c>
      <c r="AC106" s="24">
        <f t="shared" ref="AC106:AC112" si="102">IF(Z106&lt;0.67,5,IF(Z106&lt;1,4,IF(Z106&lt;1.33,3,IF(Z106&lt;2.67,2,1))))</f>
        <v>5</v>
      </c>
      <c r="AD106" s="138">
        <f t="shared" ref="AD106:AD112" si="103">IF(L106="N/A",L106,IF(AA106&lt;0.67,5,IF(AA106&lt;1,4,IF(AA106&lt;1.33,3,IF(AA106&lt;2.67,2,1)))))</f>
        <v>5</v>
      </c>
      <c r="AE106" s="25">
        <f t="shared" ref="AE106:AE112" si="104">IF(AB106&lt;0.67,5,IF(AB106&lt;1,4,IF(AB106&lt;1.33,3,IF(AB106&lt;2.67,2,1))))</f>
        <v>5</v>
      </c>
      <c r="AF106" s="14"/>
      <c r="AG106" s="14"/>
      <c r="AH106" s="16"/>
      <c r="AI106" s="16"/>
      <c r="AJ106" s="16"/>
      <c r="AK106" s="16"/>
      <c r="AL106" s="15"/>
      <c r="AM106" s="15"/>
      <c r="AN106" s="15"/>
      <c r="AO106" s="17"/>
      <c r="AP106" s="17"/>
      <c r="AQ106" s="17"/>
      <c r="AR106" s="17"/>
      <c r="AS106" s="17"/>
      <c r="AT106" s="17"/>
      <c r="AU106" s="17"/>
      <c r="AV106" s="17"/>
      <c r="AW106" s="17"/>
      <c r="AX106" s="17"/>
      <c r="AY106" s="17"/>
    </row>
    <row r="107" spans="1:51">
      <c r="A107" s="66">
        <v>10674</v>
      </c>
      <c r="B107" s="136" t="s">
        <v>306</v>
      </c>
      <c r="C107" s="30" t="str">
        <f>Rollover!A107</f>
        <v>Nissan</v>
      </c>
      <c r="D107" s="49" t="str">
        <f>Rollover!B107</f>
        <v>Murano SUV AWD</v>
      </c>
      <c r="E107" s="10" t="s">
        <v>88</v>
      </c>
      <c r="F107" s="73">
        <f>Rollover!C107</f>
        <v>2019</v>
      </c>
      <c r="G107" s="11">
        <v>100.718</v>
      </c>
      <c r="H107" s="12">
        <v>21.562999999999999</v>
      </c>
      <c r="I107" s="12">
        <v>25.91</v>
      </c>
      <c r="J107" s="12">
        <v>585.73400000000004</v>
      </c>
      <c r="K107" s="13">
        <v>1742.5419999999999</v>
      </c>
      <c r="L107" s="11">
        <v>147.81299999999999</v>
      </c>
      <c r="M107" s="12">
        <v>13.087999999999999</v>
      </c>
      <c r="N107" s="12">
        <v>30.541</v>
      </c>
      <c r="O107" s="12">
        <v>13.606999999999999</v>
      </c>
      <c r="P107" s="13">
        <v>1331.08</v>
      </c>
      <c r="Q107" s="26">
        <f t="shared" si="90"/>
        <v>6.2039958283738054E-5</v>
      </c>
      <c r="R107" s="6">
        <f t="shared" si="91"/>
        <v>3.2050711971023098E-2</v>
      </c>
      <c r="S107" s="6">
        <f t="shared" si="92"/>
        <v>8.2351914608636487E-3</v>
      </c>
      <c r="T107" s="27">
        <f t="shared" si="93"/>
        <v>3.4015938003948425E-3</v>
      </c>
      <c r="U107" s="26">
        <f t="shared" si="94"/>
        <v>4.5089745299690628E-4</v>
      </c>
      <c r="V107" s="27">
        <f t="shared" si="95"/>
        <v>6.341458743931056E-3</v>
      </c>
      <c r="W107" s="26">
        <f t="shared" si="96"/>
        <v>4.2999999999999997E-2</v>
      </c>
      <c r="X107" s="6">
        <f t="shared" si="97"/>
        <v>7.0000000000000001E-3</v>
      </c>
      <c r="Y107" s="27">
        <f t="shared" si="98"/>
        <v>2.5000000000000001E-2</v>
      </c>
      <c r="Z107" s="28">
        <f t="shared" si="99"/>
        <v>0.28999999999999998</v>
      </c>
      <c r="AA107" s="137">
        <f t="shared" si="100"/>
        <v>0.05</v>
      </c>
      <c r="AB107" s="29">
        <f t="shared" si="101"/>
        <v>0.17</v>
      </c>
      <c r="AC107" s="24">
        <f t="shared" si="102"/>
        <v>5</v>
      </c>
      <c r="AD107" s="138">
        <f t="shared" si="103"/>
        <v>5</v>
      </c>
      <c r="AE107" s="25">
        <f t="shared" si="104"/>
        <v>5</v>
      </c>
      <c r="AF107" s="14"/>
      <c r="AG107" s="14"/>
      <c r="AH107" s="16"/>
      <c r="AI107" s="16"/>
      <c r="AJ107" s="16"/>
      <c r="AK107" s="16"/>
      <c r="AL107" s="15"/>
      <c r="AM107" s="15"/>
      <c r="AN107" s="15"/>
      <c r="AO107" s="17"/>
      <c r="AP107" s="17"/>
      <c r="AQ107" s="17"/>
      <c r="AR107" s="17"/>
      <c r="AS107" s="17"/>
      <c r="AT107" s="17"/>
      <c r="AU107" s="17"/>
      <c r="AV107" s="17"/>
      <c r="AW107" s="17"/>
      <c r="AX107" s="17"/>
      <c r="AY107" s="17"/>
    </row>
    <row r="108" spans="1:51">
      <c r="A108" s="66">
        <v>10178</v>
      </c>
      <c r="B108" s="66" t="s">
        <v>209</v>
      </c>
      <c r="C108" s="30" t="str">
        <f>Rollover!A108</f>
        <v>Nissan</v>
      </c>
      <c r="D108" s="49" t="str">
        <f>Rollover!B108</f>
        <v>Versa 4DR FWD</v>
      </c>
      <c r="E108" s="10" t="s">
        <v>202</v>
      </c>
      <c r="F108" s="73">
        <f>Rollover!C108</f>
        <v>2019</v>
      </c>
      <c r="G108" s="11">
        <v>173.36</v>
      </c>
      <c r="H108" s="12">
        <v>34.976999999999997</v>
      </c>
      <c r="I108" s="12">
        <v>51.737000000000002</v>
      </c>
      <c r="J108" s="12">
        <v>1102.8869999999999</v>
      </c>
      <c r="K108" s="13">
        <v>1920.768</v>
      </c>
      <c r="L108" s="11">
        <v>621.02599999999995</v>
      </c>
      <c r="M108" s="12">
        <v>29.65</v>
      </c>
      <c r="N108" s="12">
        <v>57.902000000000001</v>
      </c>
      <c r="O108" s="12">
        <v>31.231000000000002</v>
      </c>
      <c r="P108" s="13">
        <v>3376.982</v>
      </c>
      <c r="Q108" s="26">
        <f t="shared" si="90"/>
        <v>9.5443474691036146E-4</v>
      </c>
      <c r="R108" s="6">
        <f t="shared" si="91"/>
        <v>0.10200765355993605</v>
      </c>
      <c r="S108" s="6">
        <f t="shared" si="92"/>
        <v>2.4411607573109294E-2</v>
      </c>
      <c r="T108" s="27">
        <f t="shared" si="93"/>
        <v>4.1352848769663064E-3</v>
      </c>
      <c r="U108" s="26">
        <f t="shared" si="94"/>
        <v>8.3842296074925715E-2</v>
      </c>
      <c r="V108" s="27">
        <f t="shared" si="95"/>
        <v>4.1841003805655426E-2</v>
      </c>
      <c r="W108" s="26">
        <f t="shared" si="96"/>
        <v>0.128</v>
      </c>
      <c r="X108" s="6">
        <f t="shared" si="97"/>
        <v>0.122</v>
      </c>
      <c r="Y108" s="27">
        <f t="shared" si="98"/>
        <v>0.125</v>
      </c>
      <c r="Z108" s="28">
        <f t="shared" si="99"/>
        <v>0.85</v>
      </c>
      <c r="AA108" s="137">
        <f t="shared" si="100"/>
        <v>0.81</v>
      </c>
      <c r="AB108" s="29">
        <f t="shared" si="101"/>
        <v>0.83</v>
      </c>
      <c r="AC108" s="24">
        <f t="shared" si="102"/>
        <v>4</v>
      </c>
      <c r="AD108" s="138">
        <f t="shared" si="103"/>
        <v>4</v>
      </c>
      <c r="AE108" s="25">
        <f t="shared" si="104"/>
        <v>4</v>
      </c>
      <c r="AF108" s="14"/>
      <c r="AG108" s="14"/>
      <c r="AH108" s="16"/>
      <c r="AI108" s="16"/>
      <c r="AJ108" s="16"/>
      <c r="AK108" s="16"/>
      <c r="AL108" s="15"/>
      <c r="AM108" s="15"/>
      <c r="AN108" s="15"/>
      <c r="AO108" s="17"/>
      <c r="AP108" s="17"/>
      <c r="AQ108" s="17"/>
      <c r="AR108" s="17"/>
      <c r="AS108" s="17"/>
      <c r="AT108" s="17"/>
      <c r="AU108" s="17"/>
      <c r="AV108" s="17"/>
      <c r="AW108" s="17"/>
      <c r="AX108" s="17"/>
      <c r="AY108" s="17"/>
    </row>
    <row r="109" spans="1:51">
      <c r="A109" s="66">
        <v>10722</v>
      </c>
      <c r="B109" s="136" t="s">
        <v>344</v>
      </c>
      <c r="C109" s="30" t="str">
        <f>Rollover!A109</f>
        <v>Ram</v>
      </c>
      <c r="D109" s="49" t="str">
        <f>Rollover!B109</f>
        <v>1500 Quad Cab PU/EC 2WD</v>
      </c>
      <c r="E109" s="10" t="s">
        <v>204</v>
      </c>
      <c r="F109" s="73">
        <f>Rollover!C109</f>
        <v>2019</v>
      </c>
      <c r="G109" s="11">
        <v>8.7479999999999993</v>
      </c>
      <c r="H109" s="12">
        <v>16.405999999999999</v>
      </c>
      <c r="I109" s="12">
        <v>20.382000000000001</v>
      </c>
      <c r="J109" s="12">
        <v>522.71199999999999</v>
      </c>
      <c r="K109" s="13">
        <v>721.11500000000001</v>
      </c>
      <c r="L109" s="11">
        <v>9.8170000000000002</v>
      </c>
      <c r="M109" s="12">
        <v>9.1829999999999998</v>
      </c>
      <c r="N109" s="12">
        <v>20.706</v>
      </c>
      <c r="O109" s="12">
        <v>10.452</v>
      </c>
      <c r="P109" s="13">
        <v>1608.2570000000001</v>
      </c>
      <c r="Q109" s="26">
        <f t="shared" si="90"/>
        <v>4.6652754179074813E-13</v>
      </c>
      <c r="R109" s="6">
        <f t="shared" si="91"/>
        <v>2.0197570972822324E-2</v>
      </c>
      <c r="S109" s="6">
        <f t="shared" si="92"/>
        <v>7.2068147089263523E-3</v>
      </c>
      <c r="T109" s="27">
        <f t="shared" si="93"/>
        <v>1.1084611510363239E-3</v>
      </c>
      <c r="U109" s="26">
        <f t="shared" si="94"/>
        <v>1.4320586532810558E-12</v>
      </c>
      <c r="V109" s="27">
        <f t="shared" si="95"/>
        <v>8.2134209866393353E-3</v>
      </c>
      <c r="W109" s="26">
        <f t="shared" si="96"/>
        <v>2.8000000000000001E-2</v>
      </c>
      <c r="X109" s="6">
        <f t="shared" si="97"/>
        <v>8.0000000000000002E-3</v>
      </c>
      <c r="Y109" s="27">
        <f t="shared" si="98"/>
        <v>1.7999999999999999E-2</v>
      </c>
      <c r="Z109" s="28">
        <f t="shared" si="99"/>
        <v>0.19</v>
      </c>
      <c r="AA109" s="137">
        <f t="shared" si="100"/>
        <v>0.05</v>
      </c>
      <c r="AB109" s="29">
        <f t="shared" si="101"/>
        <v>0.12</v>
      </c>
      <c r="AC109" s="24">
        <f t="shared" si="102"/>
        <v>5</v>
      </c>
      <c r="AD109" s="138">
        <f t="shared" si="103"/>
        <v>5</v>
      </c>
      <c r="AE109" s="25">
        <f t="shared" si="104"/>
        <v>5</v>
      </c>
      <c r="AF109" s="14"/>
      <c r="AG109" s="14"/>
      <c r="AH109" s="16"/>
      <c r="AI109" s="16"/>
      <c r="AJ109" s="16"/>
      <c r="AK109" s="16"/>
      <c r="AL109" s="15"/>
      <c r="AM109" s="15"/>
      <c r="AN109" s="15"/>
      <c r="AO109" s="17"/>
      <c r="AP109" s="17"/>
      <c r="AQ109" s="17"/>
      <c r="AR109" s="17"/>
      <c r="AS109" s="17"/>
      <c r="AT109" s="17"/>
      <c r="AU109" s="17"/>
      <c r="AV109" s="17"/>
      <c r="AW109" s="17"/>
      <c r="AX109" s="17"/>
      <c r="AY109" s="17"/>
    </row>
    <row r="110" spans="1:51">
      <c r="A110" s="66">
        <v>10722</v>
      </c>
      <c r="B110" s="136" t="s">
        <v>344</v>
      </c>
      <c r="C110" s="30" t="str">
        <f>Rollover!A110</f>
        <v>Ram</v>
      </c>
      <c r="D110" s="49" t="str">
        <f>Rollover!B110</f>
        <v>1500 Quad Cab PU/EC 4WD</v>
      </c>
      <c r="E110" s="10" t="s">
        <v>204</v>
      </c>
      <c r="F110" s="73">
        <f>Rollover!C110</f>
        <v>2019</v>
      </c>
      <c r="G110" s="11">
        <v>8.7479999999999993</v>
      </c>
      <c r="H110" s="12">
        <v>16.405999999999999</v>
      </c>
      <c r="I110" s="12">
        <v>20.382000000000001</v>
      </c>
      <c r="J110" s="12">
        <v>522.71199999999999</v>
      </c>
      <c r="K110" s="13">
        <v>721.11500000000001</v>
      </c>
      <c r="L110" s="11">
        <v>9.8170000000000002</v>
      </c>
      <c r="M110" s="12">
        <v>9.1829999999999998</v>
      </c>
      <c r="N110" s="12">
        <v>20.706</v>
      </c>
      <c r="O110" s="12">
        <v>10.452</v>
      </c>
      <c r="P110" s="13">
        <v>1608.2570000000001</v>
      </c>
      <c r="Q110" s="26">
        <f t="shared" si="90"/>
        <v>4.6652754179074813E-13</v>
      </c>
      <c r="R110" s="6">
        <f t="shared" si="91"/>
        <v>2.0197570972822324E-2</v>
      </c>
      <c r="S110" s="6">
        <f t="shared" si="92"/>
        <v>7.2068147089263523E-3</v>
      </c>
      <c r="T110" s="27">
        <f t="shared" si="93"/>
        <v>1.1084611510363239E-3</v>
      </c>
      <c r="U110" s="26">
        <f t="shared" si="94"/>
        <v>1.4320586532810558E-12</v>
      </c>
      <c r="V110" s="27">
        <f t="shared" si="95"/>
        <v>8.2134209866393353E-3</v>
      </c>
      <c r="W110" s="26">
        <f t="shared" si="96"/>
        <v>2.8000000000000001E-2</v>
      </c>
      <c r="X110" s="6">
        <f t="shared" si="97"/>
        <v>8.0000000000000002E-3</v>
      </c>
      <c r="Y110" s="27">
        <f t="shared" si="98"/>
        <v>1.7999999999999999E-2</v>
      </c>
      <c r="Z110" s="28">
        <f t="shared" si="99"/>
        <v>0.19</v>
      </c>
      <c r="AA110" s="137">
        <f t="shared" si="100"/>
        <v>0.05</v>
      </c>
      <c r="AB110" s="29">
        <f t="shared" si="101"/>
        <v>0.12</v>
      </c>
      <c r="AC110" s="24">
        <f t="shared" si="102"/>
        <v>5</v>
      </c>
      <c r="AD110" s="138">
        <f t="shared" si="103"/>
        <v>5</v>
      </c>
      <c r="AE110" s="25">
        <f t="shared" si="104"/>
        <v>5</v>
      </c>
      <c r="AF110" s="14"/>
      <c r="AG110" s="14"/>
      <c r="AH110" s="16"/>
      <c r="AI110" s="16"/>
      <c r="AJ110" s="16"/>
      <c r="AK110" s="16"/>
      <c r="AL110" s="15"/>
      <c r="AM110" s="15"/>
      <c r="AN110" s="15"/>
      <c r="AO110" s="17"/>
      <c r="AP110" s="17"/>
      <c r="AQ110" s="17"/>
      <c r="AR110" s="17"/>
      <c r="AS110" s="17"/>
      <c r="AT110" s="17"/>
      <c r="AU110" s="17"/>
      <c r="AV110" s="17"/>
      <c r="AW110" s="17"/>
      <c r="AX110" s="17"/>
      <c r="AY110" s="17"/>
    </row>
    <row r="111" spans="1:51" ht="13.15" customHeight="1">
      <c r="A111" s="66">
        <v>10559</v>
      </c>
      <c r="B111" s="136" t="s">
        <v>228</v>
      </c>
      <c r="C111" s="30" t="str">
        <f>Rollover!A111</f>
        <v>Ram</v>
      </c>
      <c r="D111" s="49" t="str">
        <f>Rollover!B111</f>
        <v>1500 Classic Quad Cab PU/EC 2WD</v>
      </c>
      <c r="E111" s="10" t="s">
        <v>205</v>
      </c>
      <c r="F111" s="73">
        <f>Rollover!C111</f>
        <v>2019</v>
      </c>
      <c r="G111" s="11">
        <v>19.745999999999999</v>
      </c>
      <c r="H111" s="12">
        <v>17.260000000000002</v>
      </c>
      <c r="I111" s="12">
        <v>19.05</v>
      </c>
      <c r="J111" s="12">
        <v>541.31100000000004</v>
      </c>
      <c r="K111" s="13">
        <v>916.76900000000001</v>
      </c>
      <c r="L111" s="11">
        <v>46.515999999999998</v>
      </c>
      <c r="M111" s="12">
        <v>8.1549999999999994</v>
      </c>
      <c r="N111" s="12">
        <v>23.285</v>
      </c>
      <c r="O111" s="12">
        <v>0.88900000000000001</v>
      </c>
      <c r="P111" s="13">
        <v>733.303</v>
      </c>
      <c r="Q111" s="26">
        <f t="shared" si="90"/>
        <v>7.7134686542990895E-10</v>
      </c>
      <c r="R111" s="6">
        <f t="shared" si="91"/>
        <v>2.1810626064117964E-2</v>
      </c>
      <c r="S111" s="6">
        <f t="shared" si="92"/>
        <v>7.4962816827361233E-3</v>
      </c>
      <c r="T111" s="27">
        <f t="shared" si="93"/>
        <v>1.3742745052082459E-3</v>
      </c>
      <c r="U111" s="26">
        <f t="shared" si="94"/>
        <v>5.2532360794285414E-7</v>
      </c>
      <c r="V111" s="27">
        <f t="shared" si="95"/>
        <v>3.6252680981221606E-3</v>
      </c>
      <c r="W111" s="26">
        <f t="shared" si="96"/>
        <v>0.03</v>
      </c>
      <c r="X111" s="6">
        <f t="shared" si="97"/>
        <v>4.0000000000000001E-3</v>
      </c>
      <c r="Y111" s="27">
        <f t="shared" si="98"/>
        <v>1.7000000000000001E-2</v>
      </c>
      <c r="Z111" s="28">
        <f t="shared" si="99"/>
        <v>0.2</v>
      </c>
      <c r="AA111" s="137">
        <f t="shared" si="100"/>
        <v>0.03</v>
      </c>
      <c r="AB111" s="29">
        <f t="shared" si="101"/>
        <v>0.11</v>
      </c>
      <c r="AC111" s="24">
        <f t="shared" si="102"/>
        <v>5</v>
      </c>
      <c r="AD111" s="138">
        <f t="shared" si="103"/>
        <v>5</v>
      </c>
      <c r="AE111" s="25">
        <f t="shared" si="104"/>
        <v>5</v>
      </c>
      <c r="AF111" s="14"/>
      <c r="AG111" s="14"/>
      <c r="AH111" s="16"/>
      <c r="AI111" s="16"/>
      <c r="AJ111" s="16"/>
      <c r="AK111" s="16"/>
      <c r="AL111" s="15"/>
      <c r="AM111" s="15"/>
      <c r="AN111" s="15"/>
      <c r="AO111" s="17"/>
      <c r="AP111" s="17"/>
      <c r="AQ111" s="17"/>
      <c r="AR111" s="17"/>
      <c r="AS111" s="17"/>
      <c r="AT111" s="17"/>
      <c r="AU111" s="17"/>
      <c r="AV111" s="17"/>
      <c r="AW111" s="17"/>
      <c r="AX111" s="17"/>
      <c r="AY111" s="17"/>
    </row>
    <row r="112" spans="1:51" ht="13.15" customHeight="1">
      <c r="A112" s="66">
        <v>10559</v>
      </c>
      <c r="B112" s="136" t="s">
        <v>228</v>
      </c>
      <c r="C112" s="30" t="str">
        <f>Rollover!A112</f>
        <v>Ram</v>
      </c>
      <c r="D112" s="49" t="str">
        <f>Rollover!B112</f>
        <v>1500 Classic Quad Cab PU/EC 4WD</v>
      </c>
      <c r="E112" s="10" t="s">
        <v>205</v>
      </c>
      <c r="F112" s="73">
        <f>Rollover!C112</f>
        <v>2019</v>
      </c>
      <c r="G112" s="11">
        <v>19.745999999999999</v>
      </c>
      <c r="H112" s="12">
        <v>17.260000000000002</v>
      </c>
      <c r="I112" s="12">
        <v>19.05</v>
      </c>
      <c r="J112" s="12">
        <v>541.31100000000004</v>
      </c>
      <c r="K112" s="13">
        <v>916.76900000000001</v>
      </c>
      <c r="L112" s="11">
        <v>46.515999999999998</v>
      </c>
      <c r="M112" s="12">
        <v>8.1549999999999994</v>
      </c>
      <c r="N112" s="12">
        <v>23.285</v>
      </c>
      <c r="O112" s="12">
        <v>0.88900000000000001</v>
      </c>
      <c r="P112" s="13">
        <v>733.303</v>
      </c>
      <c r="Q112" s="26">
        <f t="shared" si="90"/>
        <v>7.7134686542990895E-10</v>
      </c>
      <c r="R112" s="6">
        <f t="shared" si="91"/>
        <v>2.1810626064117964E-2</v>
      </c>
      <c r="S112" s="6">
        <f t="shared" si="92"/>
        <v>7.4962816827361233E-3</v>
      </c>
      <c r="T112" s="27">
        <f t="shared" si="93"/>
        <v>1.3742745052082459E-3</v>
      </c>
      <c r="U112" s="26">
        <f t="shared" si="94"/>
        <v>5.2532360794285414E-7</v>
      </c>
      <c r="V112" s="27">
        <f t="shared" si="95"/>
        <v>3.6252680981221606E-3</v>
      </c>
      <c r="W112" s="26">
        <f t="shared" si="96"/>
        <v>0.03</v>
      </c>
      <c r="X112" s="6">
        <f t="shared" si="97"/>
        <v>4.0000000000000001E-3</v>
      </c>
      <c r="Y112" s="27">
        <f t="shared" si="98"/>
        <v>1.7000000000000001E-2</v>
      </c>
      <c r="Z112" s="28">
        <f t="shared" si="99"/>
        <v>0.2</v>
      </c>
      <c r="AA112" s="137">
        <f t="shared" si="100"/>
        <v>0.03</v>
      </c>
      <c r="AB112" s="29">
        <f t="shared" si="101"/>
        <v>0.11</v>
      </c>
      <c r="AC112" s="24">
        <f t="shared" si="102"/>
        <v>5</v>
      </c>
      <c r="AD112" s="138">
        <f t="shared" si="103"/>
        <v>5</v>
      </c>
      <c r="AE112" s="25">
        <f t="shared" si="104"/>
        <v>5</v>
      </c>
      <c r="AF112" s="14"/>
      <c r="AG112" s="14"/>
      <c r="AH112" s="16"/>
      <c r="AI112" s="16"/>
      <c r="AJ112" s="16"/>
      <c r="AK112" s="16"/>
      <c r="AL112" s="15"/>
      <c r="AM112" s="15"/>
      <c r="AN112" s="15"/>
      <c r="AO112" s="17"/>
      <c r="AP112" s="17"/>
      <c r="AQ112" s="17"/>
      <c r="AR112" s="17"/>
      <c r="AS112" s="17"/>
      <c r="AT112" s="17"/>
      <c r="AU112" s="17"/>
      <c r="AV112" s="17"/>
      <c r="AW112" s="17"/>
      <c r="AX112" s="17"/>
      <c r="AY112" s="17"/>
    </row>
    <row r="113" spans="1:51" ht="13.15" customHeight="1">
      <c r="A113" s="66">
        <v>10559</v>
      </c>
      <c r="B113" s="136" t="s">
        <v>228</v>
      </c>
      <c r="C113" s="140" t="str">
        <f>Rollover!A113</f>
        <v>Ram</v>
      </c>
      <c r="D113" s="10" t="str">
        <f>Rollover!B113</f>
        <v>1500 Classic Regular Cab PU/RC 2WD</v>
      </c>
      <c r="E113" s="10" t="s">
        <v>205</v>
      </c>
      <c r="F113" s="73">
        <f>Rollover!C113</f>
        <v>2019</v>
      </c>
      <c r="G113" s="11">
        <v>19.745999999999999</v>
      </c>
      <c r="H113" s="12">
        <v>17.260000000000002</v>
      </c>
      <c r="I113" s="12">
        <v>19.05</v>
      </c>
      <c r="J113" s="12">
        <v>541.31100000000004</v>
      </c>
      <c r="K113" s="13">
        <v>916.76900000000001</v>
      </c>
      <c r="L113" s="11" t="s">
        <v>229</v>
      </c>
      <c r="M113" s="12"/>
      <c r="N113" s="12"/>
      <c r="O113" s="12"/>
      <c r="P113" s="13"/>
      <c r="Q113" s="26">
        <f t="shared" si="60"/>
        <v>7.7134686542990895E-10</v>
      </c>
      <c r="R113" s="6">
        <f t="shared" si="61"/>
        <v>2.1810626064117964E-2</v>
      </c>
      <c r="S113" s="6">
        <f t="shared" si="62"/>
        <v>7.4962816827361233E-3</v>
      </c>
      <c r="T113" s="27">
        <f t="shared" si="63"/>
        <v>1.3742745052082459E-3</v>
      </c>
      <c r="U113" s="26" t="e">
        <f t="shared" si="64"/>
        <v>#VALUE!</v>
      </c>
      <c r="V113" s="27">
        <f t="shared" si="65"/>
        <v>1.8229037773026034E-3</v>
      </c>
      <c r="W113" s="26">
        <f t="shared" si="66"/>
        <v>0.03</v>
      </c>
      <c r="X113" s="6" t="str">
        <f t="shared" si="67"/>
        <v>N/A</v>
      </c>
      <c r="Y113" s="27">
        <f t="shared" si="68"/>
        <v>0.03</v>
      </c>
      <c r="Z113" s="28">
        <f t="shared" si="69"/>
        <v>0.2</v>
      </c>
      <c r="AA113" s="137" t="str">
        <f t="shared" si="70"/>
        <v>N/A</v>
      </c>
      <c r="AB113" s="29">
        <f t="shared" si="71"/>
        <v>0.2</v>
      </c>
      <c r="AC113" s="24">
        <f t="shared" si="72"/>
        <v>5</v>
      </c>
      <c r="AD113" s="138" t="str">
        <f t="shared" si="73"/>
        <v>N/A</v>
      </c>
      <c r="AE113" s="25">
        <f t="shared" si="74"/>
        <v>5</v>
      </c>
      <c r="AF113" s="14"/>
      <c r="AG113" s="14"/>
      <c r="AH113" s="16"/>
      <c r="AI113" s="16"/>
      <c r="AJ113" s="16"/>
      <c r="AK113" s="16"/>
      <c r="AL113" s="15"/>
      <c r="AM113" s="15"/>
      <c r="AN113" s="15"/>
      <c r="AO113" s="17"/>
      <c r="AP113" s="17"/>
      <c r="AQ113" s="17"/>
      <c r="AR113" s="17"/>
      <c r="AS113" s="17"/>
      <c r="AT113" s="17"/>
      <c r="AU113" s="17"/>
      <c r="AV113" s="17"/>
      <c r="AW113" s="17"/>
      <c r="AX113" s="17"/>
      <c r="AY113" s="17"/>
    </row>
    <row r="114" spans="1:51" ht="13.15" customHeight="1">
      <c r="A114" s="66">
        <v>10559</v>
      </c>
      <c r="B114" s="136" t="s">
        <v>228</v>
      </c>
      <c r="C114" s="140" t="str">
        <f>Rollover!A114</f>
        <v>Ram</v>
      </c>
      <c r="D114" s="10" t="str">
        <f>Rollover!B114</f>
        <v>1500 Classic Regular Cab PU/RC 4WD</v>
      </c>
      <c r="E114" s="10" t="s">
        <v>205</v>
      </c>
      <c r="F114" s="73">
        <f>Rollover!C114</f>
        <v>2019</v>
      </c>
      <c r="G114" s="11">
        <v>19.745999999999999</v>
      </c>
      <c r="H114" s="12">
        <v>17.260000000000002</v>
      </c>
      <c r="I114" s="12">
        <v>19.05</v>
      </c>
      <c r="J114" s="12">
        <v>541.31100000000004</v>
      </c>
      <c r="K114" s="13">
        <v>916.76900000000001</v>
      </c>
      <c r="L114" s="11" t="s">
        <v>229</v>
      </c>
      <c r="M114" s="12"/>
      <c r="N114" s="12"/>
      <c r="O114" s="12"/>
      <c r="P114" s="13"/>
      <c r="Q114" s="26">
        <f t="shared" si="60"/>
        <v>7.7134686542990895E-10</v>
      </c>
      <c r="R114" s="6">
        <f t="shared" si="61"/>
        <v>2.1810626064117964E-2</v>
      </c>
      <c r="S114" s="6">
        <f t="shared" si="62"/>
        <v>7.4962816827361233E-3</v>
      </c>
      <c r="T114" s="27">
        <f t="shared" si="63"/>
        <v>1.3742745052082459E-3</v>
      </c>
      <c r="U114" s="26" t="e">
        <f t="shared" si="64"/>
        <v>#VALUE!</v>
      </c>
      <c r="V114" s="27">
        <f t="shared" si="65"/>
        <v>1.8229037773026034E-3</v>
      </c>
      <c r="W114" s="26">
        <f t="shared" si="66"/>
        <v>0.03</v>
      </c>
      <c r="X114" s="6" t="str">
        <f t="shared" si="67"/>
        <v>N/A</v>
      </c>
      <c r="Y114" s="27">
        <f t="shared" si="68"/>
        <v>0.03</v>
      </c>
      <c r="Z114" s="28">
        <f t="shared" si="69"/>
        <v>0.2</v>
      </c>
      <c r="AA114" s="137" t="str">
        <f t="shared" si="70"/>
        <v>N/A</v>
      </c>
      <c r="AB114" s="29">
        <f t="shared" si="71"/>
        <v>0.2</v>
      </c>
      <c r="AC114" s="24">
        <f t="shared" si="72"/>
        <v>5</v>
      </c>
      <c r="AD114" s="138" t="str">
        <f t="shared" si="73"/>
        <v>N/A</v>
      </c>
      <c r="AE114" s="25">
        <f t="shared" si="74"/>
        <v>5</v>
      </c>
      <c r="AF114" s="14"/>
      <c r="AG114" s="14"/>
      <c r="AH114" s="16"/>
      <c r="AI114" s="16"/>
      <c r="AJ114" s="16"/>
      <c r="AK114" s="16"/>
      <c r="AL114" s="15"/>
      <c r="AM114" s="15"/>
      <c r="AN114" s="15"/>
      <c r="AO114" s="17"/>
      <c r="AP114" s="17"/>
      <c r="AQ114" s="17"/>
      <c r="AR114" s="17"/>
      <c r="AS114" s="17"/>
      <c r="AT114" s="17"/>
      <c r="AU114" s="17"/>
      <c r="AV114" s="17"/>
      <c r="AW114" s="17"/>
      <c r="AX114" s="17"/>
      <c r="AY114" s="17"/>
    </row>
    <row r="115" spans="1:51" ht="13.15" customHeight="1">
      <c r="A115" s="66">
        <v>10735</v>
      </c>
      <c r="B115" s="136" t="s">
        <v>358</v>
      </c>
      <c r="C115" s="30" t="str">
        <f>Rollover!A115</f>
        <v>Ram</v>
      </c>
      <c r="D115" s="49" t="str">
        <f>Rollover!B115</f>
        <v>1500 Crew Cab PU/CC 2WD</v>
      </c>
      <c r="E115" s="10" t="s">
        <v>202</v>
      </c>
      <c r="F115" s="73">
        <f>Rollover!C115</f>
        <v>2019</v>
      </c>
      <c r="G115" s="11">
        <v>24.550999999999998</v>
      </c>
      <c r="H115" s="12">
        <v>16.489999999999998</v>
      </c>
      <c r="I115" s="12">
        <v>22.766999999999999</v>
      </c>
      <c r="J115" s="12">
        <v>475.63799999999998</v>
      </c>
      <c r="K115" s="13">
        <v>870.57500000000005</v>
      </c>
      <c r="L115" s="11">
        <v>13.221</v>
      </c>
      <c r="M115" s="12">
        <v>4.9630000000000001</v>
      </c>
      <c r="N115" s="12">
        <v>28.495999999999999</v>
      </c>
      <c r="O115" s="12">
        <v>1.7989999999999999</v>
      </c>
      <c r="P115" s="13">
        <v>1484.271</v>
      </c>
      <c r="Q115" s="26">
        <f t="shared" si="60"/>
        <v>4.5824028249764658E-9</v>
      </c>
      <c r="R115" s="6">
        <f t="shared" si="61"/>
        <v>2.0350906167750964E-2</v>
      </c>
      <c r="S115" s="6">
        <f t="shared" si="62"/>
        <v>6.5228209633537487E-3</v>
      </c>
      <c r="T115" s="27">
        <f t="shared" si="63"/>
        <v>1.3062764020955703E-3</v>
      </c>
      <c r="U115" s="26">
        <f t="shared" si="64"/>
        <v>2.3217541301752593E-11</v>
      </c>
      <c r="V115" s="27">
        <f t="shared" si="65"/>
        <v>7.3164604210765385E-3</v>
      </c>
      <c r="W115" s="26">
        <f t="shared" si="66"/>
        <v>2.8000000000000001E-2</v>
      </c>
      <c r="X115" s="6">
        <f t="shared" si="67"/>
        <v>7.0000000000000001E-3</v>
      </c>
      <c r="Y115" s="27">
        <f t="shared" si="68"/>
        <v>1.7999999999999999E-2</v>
      </c>
      <c r="Z115" s="28">
        <f t="shared" si="69"/>
        <v>0.19</v>
      </c>
      <c r="AA115" s="137">
        <f t="shared" si="70"/>
        <v>0.05</v>
      </c>
      <c r="AB115" s="29">
        <f t="shared" si="71"/>
        <v>0.12</v>
      </c>
      <c r="AC115" s="24">
        <f t="shared" si="72"/>
        <v>5</v>
      </c>
      <c r="AD115" s="138">
        <f t="shared" si="73"/>
        <v>5</v>
      </c>
      <c r="AE115" s="25">
        <f t="shared" si="74"/>
        <v>5</v>
      </c>
      <c r="AF115" s="14"/>
      <c r="AG115" s="14"/>
      <c r="AH115" s="16"/>
      <c r="AI115" s="16"/>
      <c r="AJ115" s="16"/>
      <c r="AK115" s="16"/>
      <c r="AL115" s="15"/>
      <c r="AM115" s="15"/>
      <c r="AN115" s="15"/>
      <c r="AO115" s="17"/>
      <c r="AP115" s="17"/>
      <c r="AQ115" s="17"/>
      <c r="AR115" s="17"/>
      <c r="AS115" s="17"/>
      <c r="AT115" s="17"/>
      <c r="AU115" s="17"/>
      <c r="AV115" s="17"/>
      <c r="AW115" s="17"/>
      <c r="AX115" s="17"/>
      <c r="AY115" s="17"/>
    </row>
    <row r="116" spans="1:51" ht="13.15" customHeight="1">
      <c r="A116" s="66">
        <v>10735</v>
      </c>
      <c r="B116" s="136" t="s">
        <v>358</v>
      </c>
      <c r="C116" s="30" t="str">
        <f>Rollover!A116</f>
        <v>Ram</v>
      </c>
      <c r="D116" s="49" t="str">
        <f>Rollover!B116</f>
        <v>1500 Crew Cab PU/CC 4WD</v>
      </c>
      <c r="E116" s="10" t="s">
        <v>202</v>
      </c>
      <c r="F116" s="73">
        <f>Rollover!C116</f>
        <v>2019</v>
      </c>
      <c r="G116" s="11">
        <v>24.550999999999998</v>
      </c>
      <c r="H116" s="12">
        <v>16.489999999999998</v>
      </c>
      <c r="I116" s="12">
        <v>22.766999999999999</v>
      </c>
      <c r="J116" s="12">
        <v>475.63799999999998</v>
      </c>
      <c r="K116" s="13">
        <v>870.57500000000005</v>
      </c>
      <c r="L116" s="11">
        <v>13.221</v>
      </c>
      <c r="M116" s="12">
        <v>4.9630000000000001</v>
      </c>
      <c r="N116" s="12">
        <v>28.495999999999999</v>
      </c>
      <c r="O116" s="12">
        <v>1.7989999999999999</v>
      </c>
      <c r="P116" s="13">
        <v>1484.271</v>
      </c>
      <c r="Q116" s="26">
        <f t="shared" si="60"/>
        <v>4.5824028249764658E-9</v>
      </c>
      <c r="R116" s="6">
        <f t="shared" si="61"/>
        <v>2.0350906167750964E-2</v>
      </c>
      <c r="S116" s="6">
        <f t="shared" si="62"/>
        <v>6.5228209633537487E-3</v>
      </c>
      <c r="T116" s="27">
        <f t="shared" si="63"/>
        <v>1.3062764020955703E-3</v>
      </c>
      <c r="U116" s="26">
        <f t="shared" si="64"/>
        <v>2.3217541301752593E-11</v>
      </c>
      <c r="V116" s="27">
        <f t="shared" si="65"/>
        <v>7.3164604210765385E-3</v>
      </c>
      <c r="W116" s="26">
        <f t="shared" si="66"/>
        <v>2.8000000000000001E-2</v>
      </c>
      <c r="X116" s="6">
        <f t="shared" si="67"/>
        <v>7.0000000000000001E-3</v>
      </c>
      <c r="Y116" s="27">
        <f t="shared" si="68"/>
        <v>1.7999999999999999E-2</v>
      </c>
      <c r="Z116" s="28">
        <f t="shared" si="69"/>
        <v>0.19</v>
      </c>
      <c r="AA116" s="137">
        <f t="shared" si="70"/>
        <v>0.05</v>
      </c>
      <c r="AB116" s="29">
        <f t="shared" si="71"/>
        <v>0.12</v>
      </c>
      <c r="AC116" s="24">
        <f t="shared" si="72"/>
        <v>5</v>
      </c>
      <c r="AD116" s="138">
        <f t="shared" si="73"/>
        <v>5</v>
      </c>
      <c r="AE116" s="25">
        <f t="shared" si="74"/>
        <v>5</v>
      </c>
      <c r="AF116" s="14"/>
      <c r="AG116" s="14"/>
      <c r="AH116" s="16"/>
      <c r="AI116" s="16"/>
      <c r="AJ116" s="16"/>
      <c r="AK116" s="16"/>
      <c r="AL116" s="15"/>
      <c r="AM116" s="15"/>
      <c r="AN116" s="15"/>
      <c r="AO116" s="17"/>
      <c r="AP116" s="17"/>
      <c r="AQ116" s="17"/>
      <c r="AR116" s="17"/>
      <c r="AS116" s="17"/>
      <c r="AT116" s="17"/>
      <c r="AU116" s="17"/>
      <c r="AV116" s="17"/>
      <c r="AW116" s="17"/>
      <c r="AX116" s="17"/>
      <c r="AY116" s="17"/>
    </row>
    <row r="117" spans="1:51" ht="13.15" customHeight="1">
      <c r="A117" s="66">
        <v>10390</v>
      </c>
      <c r="B117" s="136" t="s">
        <v>223</v>
      </c>
      <c r="C117" s="30" t="str">
        <f>Rollover!A117</f>
        <v>Subaru</v>
      </c>
      <c r="D117" s="49" t="str">
        <f>Rollover!B117</f>
        <v>Ascent SUV AWD</v>
      </c>
      <c r="E117" s="10" t="s">
        <v>205</v>
      </c>
      <c r="F117" s="73">
        <f>Rollover!C117</f>
        <v>2019</v>
      </c>
      <c r="G117" s="11">
        <v>37.298000000000002</v>
      </c>
      <c r="H117" s="12">
        <v>13.01</v>
      </c>
      <c r="I117" s="12">
        <v>17.02</v>
      </c>
      <c r="J117" s="12">
        <v>324.10199999999998</v>
      </c>
      <c r="K117" s="13">
        <v>1218.2639999999999</v>
      </c>
      <c r="L117" s="11">
        <v>80.986999999999995</v>
      </c>
      <c r="M117" s="12">
        <v>4.9690000000000003</v>
      </c>
      <c r="N117" s="12">
        <v>26.84</v>
      </c>
      <c r="O117" s="12">
        <v>6.9409999999999998</v>
      </c>
      <c r="P117" s="13">
        <v>1537.85</v>
      </c>
      <c r="Q117" s="26">
        <f t="shared" si="60"/>
        <v>1.1072302500704643E-7</v>
      </c>
      <c r="R117" s="6">
        <f t="shared" si="61"/>
        <v>1.4863363342423244E-2</v>
      </c>
      <c r="S117" s="6">
        <f t="shared" si="62"/>
        <v>4.7298042638527632E-3</v>
      </c>
      <c r="T117" s="27">
        <f t="shared" si="63"/>
        <v>1.9136839645072757E-3</v>
      </c>
      <c r="U117" s="26">
        <f t="shared" si="64"/>
        <v>1.7936240765937429E-5</v>
      </c>
      <c r="V117" s="27">
        <f t="shared" si="65"/>
        <v>7.6914788113358846E-3</v>
      </c>
      <c r="W117" s="26">
        <f t="shared" si="66"/>
        <v>2.1000000000000001E-2</v>
      </c>
      <c r="X117" s="6">
        <f t="shared" si="67"/>
        <v>8.0000000000000002E-3</v>
      </c>
      <c r="Y117" s="27">
        <f t="shared" si="68"/>
        <v>1.4999999999999999E-2</v>
      </c>
      <c r="Z117" s="28">
        <f t="shared" si="69"/>
        <v>0.14000000000000001</v>
      </c>
      <c r="AA117" s="137">
        <f t="shared" si="70"/>
        <v>0.05</v>
      </c>
      <c r="AB117" s="29">
        <f t="shared" si="71"/>
        <v>0.1</v>
      </c>
      <c r="AC117" s="24">
        <f t="shared" si="72"/>
        <v>5</v>
      </c>
      <c r="AD117" s="138">
        <f t="shared" si="73"/>
        <v>5</v>
      </c>
      <c r="AE117" s="25">
        <f t="shared" si="74"/>
        <v>5</v>
      </c>
      <c r="AF117" s="14"/>
      <c r="AG117" s="14"/>
      <c r="AH117" s="16"/>
      <c r="AI117" s="16"/>
      <c r="AJ117" s="16"/>
      <c r="AK117" s="16"/>
      <c r="AL117" s="15"/>
      <c r="AM117" s="15"/>
      <c r="AN117" s="15"/>
      <c r="AO117" s="17"/>
      <c r="AP117" s="17"/>
      <c r="AQ117" s="17"/>
      <c r="AR117" s="17"/>
      <c r="AS117" s="17"/>
      <c r="AT117" s="17"/>
      <c r="AU117" s="17"/>
      <c r="AV117" s="17"/>
      <c r="AW117" s="17"/>
      <c r="AX117" s="17"/>
      <c r="AY117" s="17"/>
    </row>
    <row r="118" spans="1:51" ht="13.15" customHeight="1">
      <c r="A118" s="66">
        <v>10634</v>
      </c>
      <c r="B118" s="136" t="s">
        <v>268</v>
      </c>
      <c r="C118" s="30" t="str">
        <f>Rollover!A118</f>
        <v>Subaru</v>
      </c>
      <c r="D118" s="49" t="str">
        <f>Rollover!B118</f>
        <v>Forester SUV AWD</v>
      </c>
      <c r="E118" s="10" t="s">
        <v>205</v>
      </c>
      <c r="F118" s="73">
        <f>Rollover!C118</f>
        <v>2019</v>
      </c>
      <c r="G118" s="11">
        <v>66.221999999999994</v>
      </c>
      <c r="H118" s="12">
        <v>15.871</v>
      </c>
      <c r="I118" s="12">
        <v>21.369</v>
      </c>
      <c r="J118" s="12">
        <v>544.47400000000005</v>
      </c>
      <c r="K118" s="13">
        <v>1731.7539999999999</v>
      </c>
      <c r="L118" s="11">
        <v>245.74600000000001</v>
      </c>
      <c r="M118" s="12">
        <v>18.963000000000001</v>
      </c>
      <c r="N118" s="12">
        <v>55.99</v>
      </c>
      <c r="O118" s="12">
        <v>15.266</v>
      </c>
      <c r="P118" s="13">
        <v>2978.5160000000001</v>
      </c>
      <c r="Q118" s="26">
        <f t="shared" si="60"/>
        <v>5.2995780690379496E-6</v>
      </c>
      <c r="R118" s="6">
        <f t="shared" si="61"/>
        <v>1.9247195175760016E-2</v>
      </c>
      <c r="S118" s="6">
        <f t="shared" si="62"/>
        <v>7.5466447179217159E-3</v>
      </c>
      <c r="T118" s="27">
        <f t="shared" si="63"/>
        <v>3.3616012228657034E-3</v>
      </c>
      <c r="U118" s="26">
        <f t="shared" si="64"/>
        <v>4.2377122927568425E-3</v>
      </c>
      <c r="V118" s="27">
        <f t="shared" si="65"/>
        <v>2.9150625545768197E-2</v>
      </c>
      <c r="W118" s="26">
        <f t="shared" si="66"/>
        <v>0.03</v>
      </c>
      <c r="X118" s="6">
        <f t="shared" si="67"/>
        <v>3.3000000000000002E-2</v>
      </c>
      <c r="Y118" s="27">
        <f t="shared" si="68"/>
        <v>3.2000000000000001E-2</v>
      </c>
      <c r="Z118" s="28">
        <f t="shared" si="69"/>
        <v>0.2</v>
      </c>
      <c r="AA118" s="137">
        <f t="shared" si="70"/>
        <v>0.22</v>
      </c>
      <c r="AB118" s="29">
        <f t="shared" si="71"/>
        <v>0.21</v>
      </c>
      <c r="AC118" s="24">
        <f t="shared" si="72"/>
        <v>5</v>
      </c>
      <c r="AD118" s="138">
        <f t="shared" si="73"/>
        <v>5</v>
      </c>
      <c r="AE118" s="25">
        <f t="shared" si="74"/>
        <v>5</v>
      </c>
      <c r="AF118" s="14"/>
      <c r="AG118" s="14"/>
      <c r="AH118" s="16"/>
      <c r="AI118" s="16"/>
      <c r="AJ118" s="16"/>
      <c r="AK118" s="16"/>
      <c r="AL118" s="15"/>
      <c r="AM118" s="15"/>
      <c r="AN118" s="15"/>
      <c r="AO118" s="17"/>
      <c r="AP118" s="17"/>
      <c r="AQ118" s="17"/>
      <c r="AR118" s="17"/>
      <c r="AS118" s="17"/>
      <c r="AT118" s="17"/>
      <c r="AU118" s="17"/>
      <c r="AV118" s="17"/>
      <c r="AW118" s="17"/>
      <c r="AX118" s="17"/>
      <c r="AY118" s="17"/>
    </row>
    <row r="119" spans="1:51" ht="13.15" customHeight="1">
      <c r="A119" s="66">
        <v>10384</v>
      </c>
      <c r="B119" s="66" t="s">
        <v>347</v>
      </c>
      <c r="C119" s="140" t="str">
        <f>Rollover!A119</f>
        <v>Tesla</v>
      </c>
      <c r="D119" s="10" t="str">
        <f>Rollover!B119</f>
        <v>Model 3 AWD</v>
      </c>
      <c r="E119" s="10" t="s">
        <v>205</v>
      </c>
      <c r="F119" s="73">
        <f>Rollover!C119</f>
        <v>2019</v>
      </c>
      <c r="G119" s="11">
        <v>66.501999999999995</v>
      </c>
      <c r="H119" s="12">
        <v>12.741</v>
      </c>
      <c r="I119" s="12">
        <v>21.146999999999998</v>
      </c>
      <c r="J119" s="12">
        <v>705.04399999999998</v>
      </c>
      <c r="K119" s="13">
        <v>983.23299999999995</v>
      </c>
      <c r="L119" s="11">
        <v>205.73</v>
      </c>
      <c r="M119" s="12">
        <v>14.47</v>
      </c>
      <c r="N119" s="12">
        <v>46.36</v>
      </c>
      <c r="O119" s="12">
        <v>21.317</v>
      </c>
      <c r="P119" s="13">
        <v>2475.3380000000002</v>
      </c>
      <c r="Q119" s="26">
        <f t="shared" si="60"/>
        <v>5.4407260782910983E-6</v>
      </c>
      <c r="R119" s="6">
        <f t="shared" si="61"/>
        <v>1.4505693811288143E-2</v>
      </c>
      <c r="S119" s="6">
        <f t="shared" si="62"/>
        <v>1.0596472011067328E-2</v>
      </c>
      <c r="T119" s="27">
        <f t="shared" si="63"/>
        <v>1.47835816934935E-3</v>
      </c>
      <c r="U119" s="26">
        <f t="shared" si="64"/>
        <v>2.0348599241023636E-3</v>
      </c>
      <c r="V119" s="27">
        <f t="shared" si="65"/>
        <v>1.8366633195113669E-2</v>
      </c>
      <c r="W119" s="26">
        <f t="shared" si="66"/>
        <v>2.5999999999999999E-2</v>
      </c>
      <c r="X119" s="6">
        <f t="shared" si="67"/>
        <v>0.02</v>
      </c>
      <c r="Y119" s="27">
        <f t="shared" si="68"/>
        <v>2.3E-2</v>
      </c>
      <c r="Z119" s="28">
        <f t="shared" si="69"/>
        <v>0.17</v>
      </c>
      <c r="AA119" s="137">
        <f t="shared" si="70"/>
        <v>0.13</v>
      </c>
      <c r="AB119" s="29">
        <f t="shared" si="71"/>
        <v>0.15</v>
      </c>
      <c r="AC119" s="24">
        <f t="shared" si="72"/>
        <v>5</v>
      </c>
      <c r="AD119" s="138">
        <f t="shared" si="73"/>
        <v>5</v>
      </c>
      <c r="AE119" s="25">
        <f t="shared" si="74"/>
        <v>5</v>
      </c>
      <c r="AF119" s="14"/>
      <c r="AG119" s="14"/>
      <c r="AH119" s="16"/>
      <c r="AI119" s="16"/>
      <c r="AJ119" s="16"/>
      <c r="AK119" s="16"/>
      <c r="AL119" s="15"/>
      <c r="AM119" s="15"/>
      <c r="AN119" s="15"/>
      <c r="AO119" s="17"/>
      <c r="AP119" s="17"/>
      <c r="AQ119" s="17"/>
      <c r="AR119" s="17"/>
      <c r="AS119" s="17"/>
      <c r="AT119" s="17"/>
      <c r="AU119" s="17"/>
      <c r="AV119" s="17"/>
      <c r="AW119" s="17"/>
      <c r="AX119" s="17"/>
      <c r="AY119" s="17"/>
    </row>
    <row r="120" spans="1:51" ht="13.15" customHeight="1">
      <c r="A120" s="66">
        <v>10654</v>
      </c>
      <c r="B120" s="136" t="s">
        <v>281</v>
      </c>
      <c r="C120" s="30" t="str">
        <f>Rollover!A120</f>
        <v>Toyota</v>
      </c>
      <c r="D120" s="49" t="str">
        <f>Rollover!B120</f>
        <v>Avalon 4DR FWD</v>
      </c>
      <c r="E120" s="10" t="s">
        <v>88</v>
      </c>
      <c r="F120" s="73">
        <f>Rollover!C120</f>
        <v>2019</v>
      </c>
      <c r="G120" s="11">
        <v>162.529</v>
      </c>
      <c r="H120" s="12">
        <v>21.029</v>
      </c>
      <c r="I120" s="12">
        <v>25.114000000000001</v>
      </c>
      <c r="J120" s="12">
        <v>692.37099999999998</v>
      </c>
      <c r="K120" s="13">
        <v>1413.2919999999999</v>
      </c>
      <c r="L120" s="11">
        <v>266.11799999999999</v>
      </c>
      <c r="M120" s="12">
        <v>16.617999999999999</v>
      </c>
      <c r="N120" s="12">
        <v>41.353000000000002</v>
      </c>
      <c r="O120" s="12">
        <v>22.709</v>
      </c>
      <c r="P120" s="13">
        <v>3049.5920000000001</v>
      </c>
      <c r="Q120" s="26">
        <f t="shared" si="60"/>
        <v>7.0831848844211151E-4</v>
      </c>
      <c r="R120" s="6">
        <f t="shared" si="61"/>
        <v>3.0562717448263978E-2</v>
      </c>
      <c r="S120" s="6">
        <f t="shared" si="62"/>
        <v>1.031678571027555E-2</v>
      </c>
      <c r="T120" s="27">
        <f t="shared" si="63"/>
        <v>2.3705053482757999E-3</v>
      </c>
      <c r="U120" s="26">
        <f t="shared" si="64"/>
        <v>5.7866791982520037E-3</v>
      </c>
      <c r="V120" s="27">
        <f t="shared" si="65"/>
        <v>3.1102111419899926E-2</v>
      </c>
      <c r="W120" s="26">
        <f t="shared" si="66"/>
        <v>4.3999999999999997E-2</v>
      </c>
      <c r="X120" s="6">
        <f t="shared" si="67"/>
        <v>3.6999999999999998E-2</v>
      </c>
      <c r="Y120" s="27">
        <f t="shared" si="68"/>
        <v>4.1000000000000002E-2</v>
      </c>
      <c r="Z120" s="28">
        <f t="shared" si="69"/>
        <v>0.28999999999999998</v>
      </c>
      <c r="AA120" s="137">
        <f t="shared" si="70"/>
        <v>0.25</v>
      </c>
      <c r="AB120" s="29">
        <f t="shared" si="71"/>
        <v>0.27</v>
      </c>
      <c r="AC120" s="24">
        <f t="shared" si="72"/>
        <v>5</v>
      </c>
      <c r="AD120" s="138">
        <f t="shared" si="73"/>
        <v>5</v>
      </c>
      <c r="AE120" s="25">
        <f t="shared" si="74"/>
        <v>5</v>
      </c>
      <c r="AF120" s="14"/>
      <c r="AG120" s="14"/>
      <c r="AH120" s="16"/>
      <c r="AI120" s="16"/>
      <c r="AJ120" s="16"/>
      <c r="AK120" s="16"/>
      <c r="AL120" s="15"/>
      <c r="AM120" s="15"/>
      <c r="AN120" s="15"/>
      <c r="AO120" s="17"/>
      <c r="AP120" s="17"/>
      <c r="AQ120" s="17"/>
      <c r="AR120" s="17"/>
      <c r="AS120" s="17"/>
      <c r="AT120" s="17"/>
      <c r="AU120" s="17"/>
      <c r="AV120" s="17"/>
      <c r="AW120" s="17"/>
      <c r="AX120" s="17"/>
      <c r="AY120" s="17"/>
    </row>
    <row r="121" spans="1:51" ht="13.15" customHeight="1">
      <c r="A121" s="66">
        <v>10654</v>
      </c>
      <c r="B121" s="136" t="s">
        <v>281</v>
      </c>
      <c r="C121" s="140" t="str">
        <f>Rollover!A121</f>
        <v>Toyota</v>
      </c>
      <c r="D121" s="10" t="str">
        <f>Rollover!B121</f>
        <v>Avalon Hybrid 4DR FWD</v>
      </c>
      <c r="E121" s="10" t="s">
        <v>88</v>
      </c>
      <c r="F121" s="73">
        <f>Rollover!C121</f>
        <v>2019</v>
      </c>
      <c r="G121" s="11">
        <v>162.529</v>
      </c>
      <c r="H121" s="12">
        <v>21.029</v>
      </c>
      <c r="I121" s="12">
        <v>25.114000000000001</v>
      </c>
      <c r="J121" s="12">
        <v>692.37099999999998</v>
      </c>
      <c r="K121" s="13">
        <v>1413.2919999999999</v>
      </c>
      <c r="L121" s="11">
        <v>266.11799999999999</v>
      </c>
      <c r="M121" s="12">
        <v>16.617999999999999</v>
      </c>
      <c r="N121" s="12">
        <v>41.353000000000002</v>
      </c>
      <c r="O121" s="12">
        <v>22.709</v>
      </c>
      <c r="P121" s="13">
        <v>3049.5920000000001</v>
      </c>
      <c r="Q121" s="26">
        <f t="shared" ref="Q121" si="105">NORMDIST(LN(G121),7.45231,0.73998,1)</f>
        <v>7.0831848844211151E-4</v>
      </c>
      <c r="R121" s="6">
        <f t="shared" ref="R121" si="106">1/(1+EXP(5.3895-0.0919*H121))</f>
        <v>3.0562717448263978E-2</v>
      </c>
      <c r="S121" s="6">
        <f t="shared" ref="S121" si="107">1/(1+EXP(6.04044-0.002133*J121))</f>
        <v>1.031678571027555E-2</v>
      </c>
      <c r="T121" s="27">
        <f t="shared" ref="T121" si="108">1/(1+EXP(7.5969-0.0011*K121))</f>
        <v>2.3705053482757999E-3</v>
      </c>
      <c r="U121" s="26">
        <f t="shared" ref="U121" si="109">NORMDIST(LN(L121),7.45231,0.73998,1)</f>
        <v>5.7866791982520037E-3</v>
      </c>
      <c r="V121" s="27">
        <f t="shared" ref="V121" si="110">1/(1+EXP(6.3055-0.00094*P121))</f>
        <v>3.1102111419899926E-2</v>
      </c>
      <c r="W121" s="26">
        <f t="shared" ref="W121" si="111">ROUND(1-(1-Q121)*(1-R121)*(1-S121)*(1-T121),3)</f>
        <v>4.3999999999999997E-2</v>
      </c>
      <c r="X121" s="6">
        <f t="shared" ref="X121" si="112">IF(L121="N/A",L121,ROUND(1-(1-U121)*(1-V121),3))</f>
        <v>3.6999999999999998E-2</v>
      </c>
      <c r="Y121" s="27">
        <f t="shared" ref="Y121" si="113">ROUND(AVERAGE(W121:X121),3)</f>
        <v>4.1000000000000002E-2</v>
      </c>
      <c r="Z121" s="28">
        <f t="shared" ref="Z121" si="114">ROUND(W121/0.15,2)</f>
        <v>0.28999999999999998</v>
      </c>
      <c r="AA121" s="137">
        <f t="shared" ref="AA121" si="115">IF(L121="N/A", L121, ROUND(X121/0.15,2))</f>
        <v>0.25</v>
      </c>
      <c r="AB121" s="29">
        <f t="shared" ref="AB121" si="116">ROUND(Y121/0.15,2)</f>
        <v>0.27</v>
      </c>
      <c r="AC121" s="24">
        <f t="shared" ref="AC121" si="117">IF(Z121&lt;0.67,5,IF(Z121&lt;1,4,IF(Z121&lt;1.33,3,IF(Z121&lt;2.67,2,1))))</f>
        <v>5</v>
      </c>
      <c r="AD121" s="138">
        <f t="shared" ref="AD121" si="118">IF(L121="N/A",L121,IF(AA121&lt;0.67,5,IF(AA121&lt;1,4,IF(AA121&lt;1.33,3,IF(AA121&lt;2.67,2,1)))))</f>
        <v>5</v>
      </c>
      <c r="AE121" s="25">
        <f t="shared" ref="AE121" si="119">IF(AB121&lt;0.67,5,IF(AB121&lt;1,4,IF(AB121&lt;1.33,3,IF(AB121&lt;2.67,2,1))))</f>
        <v>5</v>
      </c>
      <c r="AF121" s="14"/>
      <c r="AG121" s="14"/>
      <c r="AH121" s="16"/>
      <c r="AI121" s="16"/>
      <c r="AJ121" s="16"/>
      <c r="AK121" s="16"/>
      <c r="AL121" s="15"/>
      <c r="AM121" s="15"/>
      <c r="AN121" s="15"/>
      <c r="AO121" s="17"/>
      <c r="AP121" s="17"/>
      <c r="AQ121" s="17"/>
      <c r="AR121" s="17"/>
      <c r="AS121" s="17"/>
      <c r="AT121" s="17"/>
      <c r="AU121" s="17"/>
      <c r="AV121" s="17"/>
      <c r="AW121" s="17"/>
      <c r="AX121" s="17"/>
      <c r="AY121" s="17"/>
    </row>
    <row r="122" spans="1:51" ht="13.15" customHeight="1">
      <c r="A122" s="66">
        <v>10153</v>
      </c>
      <c r="B122" s="66" t="s">
        <v>211</v>
      </c>
      <c r="C122" s="30" t="str">
        <f>Rollover!A122</f>
        <v>Toyota</v>
      </c>
      <c r="D122" s="49" t="str">
        <f>Rollover!B122</f>
        <v>C-HR 5HB FWD</v>
      </c>
      <c r="E122" s="10" t="s">
        <v>88</v>
      </c>
      <c r="F122" s="73">
        <f>Rollover!C122</f>
        <v>2019</v>
      </c>
      <c r="G122" s="11">
        <v>79.957999999999998</v>
      </c>
      <c r="H122" s="12">
        <v>16.582999999999998</v>
      </c>
      <c r="I122" s="12">
        <v>22.974</v>
      </c>
      <c r="J122" s="12">
        <v>558.68499999999995</v>
      </c>
      <c r="K122" s="13">
        <v>1863.1489999999999</v>
      </c>
      <c r="L122" s="11">
        <v>332.97</v>
      </c>
      <c r="M122" s="12">
        <v>27.452999999999999</v>
      </c>
      <c r="N122" s="12">
        <v>58.325000000000003</v>
      </c>
      <c r="O122" s="12">
        <v>19.445</v>
      </c>
      <c r="P122" s="13">
        <v>2260.2579999999998</v>
      </c>
      <c r="Q122" s="26">
        <f t="shared" ref="Q122:Q124" si="120">NORMDIST(LN(G122),7.45231,0.73998,1)</f>
        <v>1.663441547666447E-5</v>
      </c>
      <c r="R122" s="6">
        <f t="shared" ref="R122:R124" si="121">1/(1+EXP(5.3895-0.0919*H122))</f>
        <v>2.0521999904588088E-2</v>
      </c>
      <c r="S122" s="6">
        <f t="shared" ref="S122:S124" si="122">1/(1+EXP(6.04044-0.002133*J122))</f>
        <v>7.7770951120338201E-3</v>
      </c>
      <c r="T122" s="27">
        <f t="shared" ref="T122:T124" si="123">1/(1+EXP(7.5969-0.0011*K122))</f>
        <v>3.8823060397633292E-3</v>
      </c>
      <c r="U122" s="26">
        <f t="shared" ref="U122:U124" si="124">NORMDIST(LN(L122),7.45231,0.73998,1)</f>
        <v>1.3140646212025178E-2</v>
      </c>
      <c r="V122" s="27">
        <f t="shared" ref="V122:V124" si="125">1/(1+EXP(6.3055-0.00094*P122))</f>
        <v>1.5055269286872145E-2</v>
      </c>
      <c r="W122" s="26">
        <f t="shared" ref="W122:W124" si="126">ROUND(1-(1-Q122)*(1-R122)*(1-S122)*(1-T122),3)</f>
        <v>3.2000000000000001E-2</v>
      </c>
      <c r="X122" s="6">
        <f t="shared" ref="X122:X124" si="127">IF(L122="N/A",L122,ROUND(1-(1-U122)*(1-V122),3))</f>
        <v>2.8000000000000001E-2</v>
      </c>
      <c r="Y122" s="27">
        <f t="shared" ref="Y122:Y124" si="128">ROUND(AVERAGE(W122:X122),3)</f>
        <v>0.03</v>
      </c>
      <c r="Z122" s="28">
        <f t="shared" ref="Z122:Z124" si="129">ROUND(W122/0.15,2)</f>
        <v>0.21</v>
      </c>
      <c r="AA122" s="137">
        <f t="shared" ref="AA122:AA124" si="130">IF(L122="N/A", L122, ROUND(X122/0.15,2))</f>
        <v>0.19</v>
      </c>
      <c r="AB122" s="29">
        <f t="shared" ref="AB122:AB124" si="131">ROUND(Y122/0.15,2)</f>
        <v>0.2</v>
      </c>
      <c r="AC122" s="24">
        <f t="shared" ref="AC122:AC124" si="132">IF(Z122&lt;0.67,5,IF(Z122&lt;1,4,IF(Z122&lt;1.33,3,IF(Z122&lt;2.67,2,1))))</f>
        <v>5</v>
      </c>
      <c r="AD122" s="138">
        <f t="shared" ref="AD122:AD124" si="133">IF(L122="N/A",L122,IF(AA122&lt;0.67,5,IF(AA122&lt;1,4,IF(AA122&lt;1.33,3,IF(AA122&lt;2.67,2,1)))))</f>
        <v>5</v>
      </c>
      <c r="AE122" s="25">
        <f t="shared" ref="AE122:AE124" si="134">IF(AB122&lt;0.67,5,IF(AB122&lt;1,4,IF(AB122&lt;1.33,3,IF(AB122&lt;2.67,2,1))))</f>
        <v>5</v>
      </c>
      <c r="AF122" s="14"/>
      <c r="AG122" s="14"/>
      <c r="AH122" s="16"/>
      <c r="AI122" s="16"/>
      <c r="AJ122" s="16"/>
      <c r="AK122" s="16"/>
      <c r="AL122" s="15"/>
      <c r="AM122" s="15"/>
      <c r="AN122" s="15"/>
      <c r="AO122" s="17"/>
      <c r="AP122" s="17"/>
      <c r="AQ122" s="17"/>
      <c r="AR122" s="17"/>
      <c r="AS122" s="17"/>
      <c r="AT122" s="17"/>
      <c r="AU122" s="17"/>
      <c r="AV122" s="17"/>
      <c r="AW122" s="17"/>
      <c r="AX122" s="17"/>
      <c r="AY122" s="17"/>
    </row>
    <row r="123" spans="1:51" ht="13.15" customHeight="1">
      <c r="A123" s="50">
        <v>10646</v>
      </c>
      <c r="B123" s="50" t="s">
        <v>279</v>
      </c>
      <c r="C123" s="30" t="str">
        <f>Rollover!A123</f>
        <v>Toyota</v>
      </c>
      <c r="D123" s="49" t="str">
        <f>Rollover!B123</f>
        <v>Corolla 5HB FWD</v>
      </c>
      <c r="E123" s="10" t="s">
        <v>88</v>
      </c>
      <c r="F123" s="73">
        <f>Rollover!C123</f>
        <v>2019</v>
      </c>
      <c r="G123" s="11">
        <v>83.117999999999995</v>
      </c>
      <c r="H123" s="12">
        <v>21.913</v>
      </c>
      <c r="I123" s="12">
        <v>26.388000000000002</v>
      </c>
      <c r="J123" s="12">
        <v>729.15200000000004</v>
      </c>
      <c r="K123" s="13">
        <v>1641.8710000000001</v>
      </c>
      <c r="L123" s="11">
        <v>225.48400000000001</v>
      </c>
      <c r="M123" s="12">
        <v>36.921999999999997</v>
      </c>
      <c r="N123" s="12">
        <v>64.144000000000005</v>
      </c>
      <c r="O123" s="12">
        <v>36.741999999999997</v>
      </c>
      <c r="P123" s="13">
        <v>2836.748</v>
      </c>
      <c r="Q123" s="26">
        <f t="shared" si="120"/>
        <v>2.0884164865500509E-5</v>
      </c>
      <c r="R123" s="6">
        <f t="shared" si="121"/>
        <v>3.306374206011721E-2</v>
      </c>
      <c r="S123" s="6">
        <f t="shared" si="122"/>
        <v>1.1149386656717995E-2</v>
      </c>
      <c r="T123" s="27">
        <f t="shared" si="123"/>
        <v>3.0461016590209618E-3</v>
      </c>
      <c r="U123" s="26">
        <f t="shared" si="124"/>
        <v>2.9906470133317133E-3</v>
      </c>
      <c r="V123" s="27">
        <f t="shared" si="125"/>
        <v>2.5606802421860586E-2</v>
      </c>
      <c r="W123" s="26">
        <f t="shared" si="126"/>
        <v>4.7E-2</v>
      </c>
      <c r="X123" s="6">
        <f t="shared" si="127"/>
        <v>2.9000000000000001E-2</v>
      </c>
      <c r="Y123" s="27">
        <f t="shared" si="128"/>
        <v>3.7999999999999999E-2</v>
      </c>
      <c r="Z123" s="28">
        <f t="shared" si="129"/>
        <v>0.31</v>
      </c>
      <c r="AA123" s="137">
        <f t="shared" si="130"/>
        <v>0.19</v>
      </c>
      <c r="AB123" s="29">
        <f t="shared" si="131"/>
        <v>0.25</v>
      </c>
      <c r="AC123" s="24">
        <f t="shared" si="132"/>
        <v>5</v>
      </c>
      <c r="AD123" s="138">
        <f t="shared" si="133"/>
        <v>5</v>
      </c>
      <c r="AE123" s="25">
        <f t="shared" si="134"/>
        <v>5</v>
      </c>
      <c r="AF123" s="14"/>
      <c r="AG123" s="14"/>
      <c r="AH123" s="16"/>
      <c r="AI123" s="16"/>
      <c r="AJ123" s="16"/>
      <c r="AK123" s="16"/>
      <c r="AL123" s="15"/>
      <c r="AM123" s="15"/>
      <c r="AN123" s="15"/>
      <c r="AO123" s="17"/>
      <c r="AP123" s="17"/>
      <c r="AQ123" s="17"/>
      <c r="AR123" s="17"/>
      <c r="AS123" s="17"/>
      <c r="AT123" s="17"/>
      <c r="AU123" s="17"/>
      <c r="AV123" s="17"/>
      <c r="AW123" s="17"/>
      <c r="AX123" s="17"/>
      <c r="AY123" s="17"/>
    </row>
    <row r="124" spans="1:51" ht="13.15" customHeight="1">
      <c r="A124" s="66">
        <v>10708</v>
      </c>
      <c r="B124" s="136" t="s">
        <v>329</v>
      </c>
      <c r="C124" s="30" t="str">
        <f>Rollover!A124</f>
        <v>Toyota</v>
      </c>
      <c r="D124" s="49" t="str">
        <f>Rollover!B124</f>
        <v>RAV4 SUV FWD</v>
      </c>
      <c r="E124" s="10" t="s">
        <v>204</v>
      </c>
      <c r="F124" s="73">
        <f>Rollover!C124</f>
        <v>2019</v>
      </c>
      <c r="G124" s="11">
        <v>82.777000000000001</v>
      </c>
      <c r="H124" s="12">
        <v>12.143000000000001</v>
      </c>
      <c r="I124" s="51" t="s">
        <v>260</v>
      </c>
      <c r="J124" s="12">
        <v>614.47299999999996</v>
      </c>
      <c r="K124" s="13">
        <v>1092.3969999999999</v>
      </c>
      <c r="L124" s="11">
        <v>145.59700000000001</v>
      </c>
      <c r="M124" s="12">
        <v>10.521000000000001</v>
      </c>
      <c r="N124" s="12">
        <v>48.54</v>
      </c>
      <c r="O124" s="12">
        <v>25.376999999999999</v>
      </c>
      <c r="P124" s="13">
        <v>2257.5680000000002</v>
      </c>
      <c r="Q124" s="26">
        <f t="shared" si="120"/>
        <v>2.0388763345408654E-5</v>
      </c>
      <c r="R124" s="6">
        <f t="shared" si="121"/>
        <v>1.3740683333001104E-2</v>
      </c>
      <c r="S124" s="6">
        <f t="shared" si="122"/>
        <v>8.7512489035652188E-3</v>
      </c>
      <c r="T124" s="27">
        <f t="shared" si="123"/>
        <v>1.6666638349222746E-3</v>
      </c>
      <c r="U124" s="26">
        <f t="shared" si="124"/>
        <v>4.1902595352686587E-4</v>
      </c>
      <c r="V124" s="27">
        <f t="shared" si="125"/>
        <v>1.5017819610212566E-2</v>
      </c>
      <c r="W124" s="26">
        <f t="shared" si="126"/>
        <v>2.4E-2</v>
      </c>
      <c r="X124" s="6">
        <f t="shared" si="127"/>
        <v>1.4999999999999999E-2</v>
      </c>
      <c r="Y124" s="27">
        <f t="shared" si="128"/>
        <v>0.02</v>
      </c>
      <c r="Z124" s="28">
        <f t="shared" si="129"/>
        <v>0.16</v>
      </c>
      <c r="AA124" s="137">
        <f t="shared" si="130"/>
        <v>0.1</v>
      </c>
      <c r="AB124" s="29">
        <f t="shared" si="131"/>
        <v>0.13</v>
      </c>
      <c r="AC124" s="24">
        <f t="shared" si="132"/>
        <v>5</v>
      </c>
      <c r="AD124" s="138">
        <f t="shared" si="133"/>
        <v>5</v>
      </c>
      <c r="AE124" s="25">
        <f t="shared" si="134"/>
        <v>5</v>
      </c>
      <c r="AF124" s="14"/>
      <c r="AG124" s="14"/>
      <c r="AH124" s="16"/>
      <c r="AI124" s="16"/>
      <c r="AJ124" s="16"/>
      <c r="AK124" s="16"/>
      <c r="AL124" s="15"/>
      <c r="AM124" s="15"/>
      <c r="AN124" s="15"/>
      <c r="AO124" s="17"/>
      <c r="AP124" s="17"/>
      <c r="AQ124" s="17"/>
      <c r="AR124" s="17"/>
      <c r="AS124" s="17"/>
      <c r="AT124" s="17"/>
      <c r="AU124" s="17"/>
      <c r="AV124" s="17"/>
      <c r="AW124" s="17"/>
      <c r="AX124" s="17"/>
      <c r="AY124" s="17"/>
    </row>
    <row r="125" spans="1:51" ht="13.15" customHeight="1">
      <c r="A125" s="66">
        <v>10708</v>
      </c>
      <c r="B125" s="136" t="s">
        <v>329</v>
      </c>
      <c r="C125" s="30" t="str">
        <f>Rollover!A125</f>
        <v>Toyota</v>
      </c>
      <c r="D125" s="49" t="str">
        <f>Rollover!B125</f>
        <v>RAV4 SUV AWD</v>
      </c>
      <c r="E125" s="10" t="s">
        <v>204</v>
      </c>
      <c r="F125" s="73">
        <f>Rollover!C125</f>
        <v>2019</v>
      </c>
      <c r="G125" s="11">
        <v>82.777000000000001</v>
      </c>
      <c r="H125" s="12">
        <v>12.143000000000001</v>
      </c>
      <c r="I125" s="51" t="s">
        <v>260</v>
      </c>
      <c r="J125" s="12">
        <v>614.47299999999996</v>
      </c>
      <c r="K125" s="13">
        <v>1092.3969999999999</v>
      </c>
      <c r="L125" s="11">
        <v>145.59700000000001</v>
      </c>
      <c r="M125" s="12">
        <v>10.521000000000001</v>
      </c>
      <c r="N125" s="12">
        <v>48.54</v>
      </c>
      <c r="O125" s="12">
        <v>25.376999999999999</v>
      </c>
      <c r="P125" s="13">
        <v>2257.5680000000002</v>
      </c>
      <c r="Q125" s="26">
        <f t="shared" si="60"/>
        <v>2.0388763345408654E-5</v>
      </c>
      <c r="R125" s="6">
        <f t="shared" si="61"/>
        <v>1.3740683333001104E-2</v>
      </c>
      <c r="S125" s="6">
        <f t="shared" si="62"/>
        <v>8.7512489035652188E-3</v>
      </c>
      <c r="T125" s="27">
        <f t="shared" si="63"/>
        <v>1.6666638349222746E-3</v>
      </c>
      <c r="U125" s="26">
        <f t="shared" si="64"/>
        <v>4.1902595352686587E-4</v>
      </c>
      <c r="V125" s="27">
        <f t="shared" si="65"/>
        <v>1.5017819610212566E-2</v>
      </c>
      <c r="W125" s="26">
        <f t="shared" si="66"/>
        <v>2.4E-2</v>
      </c>
      <c r="X125" s="6">
        <f t="shared" si="67"/>
        <v>1.4999999999999999E-2</v>
      </c>
      <c r="Y125" s="27">
        <f t="shared" si="68"/>
        <v>0.02</v>
      </c>
      <c r="Z125" s="28">
        <f t="shared" si="69"/>
        <v>0.16</v>
      </c>
      <c r="AA125" s="137">
        <f t="shared" si="70"/>
        <v>0.1</v>
      </c>
      <c r="AB125" s="29">
        <f t="shared" si="71"/>
        <v>0.13</v>
      </c>
      <c r="AC125" s="24">
        <f t="shared" si="72"/>
        <v>5</v>
      </c>
      <c r="AD125" s="138">
        <f t="shared" si="73"/>
        <v>5</v>
      </c>
      <c r="AE125" s="25">
        <f t="shared" si="74"/>
        <v>5</v>
      </c>
      <c r="AF125" s="14"/>
      <c r="AG125" s="14"/>
      <c r="AH125" s="16"/>
      <c r="AI125" s="16"/>
      <c r="AJ125" s="16"/>
      <c r="AK125" s="16"/>
      <c r="AL125" s="15"/>
      <c r="AM125" s="15"/>
      <c r="AN125" s="15"/>
      <c r="AO125" s="17"/>
      <c r="AP125" s="17"/>
      <c r="AQ125" s="17"/>
      <c r="AR125" s="17"/>
      <c r="AS125" s="17"/>
      <c r="AT125" s="17"/>
      <c r="AU125" s="17"/>
      <c r="AV125" s="17"/>
      <c r="AW125" s="17"/>
      <c r="AX125" s="17"/>
      <c r="AY125" s="17"/>
    </row>
    <row r="126" spans="1:51" ht="13.15" customHeight="1">
      <c r="A126" s="66">
        <v>10708</v>
      </c>
      <c r="B126" s="136" t="s">
        <v>329</v>
      </c>
      <c r="C126" s="140" t="str">
        <f>Rollover!A126</f>
        <v>Toyota</v>
      </c>
      <c r="D126" s="10" t="str">
        <f>Rollover!B126</f>
        <v>RAV4 Hybrid SUV AWD</v>
      </c>
      <c r="E126" s="10" t="s">
        <v>204</v>
      </c>
      <c r="F126" s="73">
        <f>Rollover!C126</f>
        <v>2019</v>
      </c>
      <c r="G126" s="11">
        <v>82.777000000000001</v>
      </c>
      <c r="H126" s="12">
        <v>12.143000000000001</v>
      </c>
      <c r="I126" s="51" t="s">
        <v>260</v>
      </c>
      <c r="J126" s="12">
        <v>614.47299999999996</v>
      </c>
      <c r="K126" s="13">
        <v>1092.3969999999999</v>
      </c>
      <c r="L126" s="11">
        <v>145.59700000000001</v>
      </c>
      <c r="M126" s="12">
        <v>10.521000000000001</v>
      </c>
      <c r="N126" s="12">
        <v>48.54</v>
      </c>
      <c r="O126" s="12">
        <v>25.376999999999999</v>
      </c>
      <c r="P126" s="13">
        <v>2257.5680000000002</v>
      </c>
      <c r="Q126" s="26">
        <f t="shared" si="60"/>
        <v>2.0388763345408654E-5</v>
      </c>
      <c r="R126" s="6">
        <f t="shared" si="61"/>
        <v>1.3740683333001104E-2</v>
      </c>
      <c r="S126" s="6">
        <f t="shared" si="62"/>
        <v>8.7512489035652188E-3</v>
      </c>
      <c r="T126" s="27">
        <f t="shared" si="63"/>
        <v>1.6666638349222746E-3</v>
      </c>
      <c r="U126" s="26">
        <f t="shared" si="64"/>
        <v>4.1902595352686587E-4</v>
      </c>
      <c r="V126" s="27">
        <f t="shared" si="65"/>
        <v>1.5017819610212566E-2</v>
      </c>
      <c r="W126" s="26">
        <f t="shared" si="66"/>
        <v>2.4E-2</v>
      </c>
      <c r="X126" s="6">
        <f t="shared" si="67"/>
        <v>1.4999999999999999E-2</v>
      </c>
      <c r="Y126" s="27">
        <f t="shared" si="68"/>
        <v>0.02</v>
      </c>
      <c r="Z126" s="28">
        <f t="shared" si="69"/>
        <v>0.16</v>
      </c>
      <c r="AA126" s="137">
        <f t="shared" si="70"/>
        <v>0.1</v>
      </c>
      <c r="AB126" s="29">
        <f t="shared" si="71"/>
        <v>0.13</v>
      </c>
      <c r="AC126" s="24">
        <f t="shared" si="72"/>
        <v>5</v>
      </c>
      <c r="AD126" s="138">
        <f t="shared" si="73"/>
        <v>5</v>
      </c>
      <c r="AE126" s="25">
        <f t="shared" si="74"/>
        <v>5</v>
      </c>
      <c r="AF126" s="14"/>
      <c r="AG126" s="14"/>
      <c r="AH126" s="16"/>
      <c r="AI126" s="16"/>
      <c r="AJ126" s="16"/>
      <c r="AK126" s="16"/>
      <c r="AL126" s="15"/>
      <c r="AM126" s="15"/>
      <c r="AN126" s="15"/>
      <c r="AO126" s="17"/>
      <c r="AP126" s="17"/>
      <c r="AQ126" s="17"/>
      <c r="AR126" s="17"/>
      <c r="AS126" s="17"/>
      <c r="AT126" s="17"/>
      <c r="AU126" s="17"/>
      <c r="AV126" s="17"/>
      <c r="AW126" s="17"/>
      <c r="AX126" s="17"/>
      <c r="AY126" s="17"/>
    </row>
    <row r="127" spans="1:51" ht="13.15" customHeight="1">
      <c r="A127" s="66">
        <v>10670</v>
      </c>
      <c r="B127" s="136" t="s">
        <v>304</v>
      </c>
      <c r="C127" s="30" t="str">
        <f>Rollover!A127</f>
        <v xml:space="preserve">Volkswagen </v>
      </c>
      <c r="D127" s="49" t="str">
        <f>Rollover!B127</f>
        <v>Jetta 4DR FWD</v>
      </c>
      <c r="E127" s="10" t="s">
        <v>204</v>
      </c>
      <c r="F127" s="73">
        <f>Rollover!C127</f>
        <v>2019</v>
      </c>
      <c r="G127" s="11">
        <v>100.57299999999999</v>
      </c>
      <c r="H127" s="12">
        <v>23.73</v>
      </c>
      <c r="I127" s="12">
        <v>32.225999999999999</v>
      </c>
      <c r="J127" s="12">
        <v>838.15200000000004</v>
      </c>
      <c r="K127" s="13">
        <v>1410.2249999999999</v>
      </c>
      <c r="L127" s="11">
        <v>306.17200000000003</v>
      </c>
      <c r="M127" s="12">
        <v>31.501000000000001</v>
      </c>
      <c r="N127" s="12">
        <v>55.665999999999997</v>
      </c>
      <c r="O127" s="12">
        <v>31.452999999999999</v>
      </c>
      <c r="P127" s="13">
        <v>2462.3580000000002</v>
      </c>
      <c r="Q127" s="26">
        <f t="shared" si="60"/>
        <v>6.155002126778791E-5</v>
      </c>
      <c r="R127" s="6">
        <f t="shared" si="61"/>
        <v>3.8839150528866447E-2</v>
      </c>
      <c r="S127" s="6">
        <f t="shared" si="62"/>
        <v>1.402676686720053E-2</v>
      </c>
      <c r="T127" s="27">
        <f t="shared" si="63"/>
        <v>2.3625403118769203E-3</v>
      </c>
      <c r="U127" s="26">
        <f t="shared" si="64"/>
        <v>9.7607850615767273E-3</v>
      </c>
      <c r="V127" s="27">
        <f t="shared" si="65"/>
        <v>1.8147941953405661E-2</v>
      </c>
      <c r="W127" s="26">
        <f t="shared" si="66"/>
        <v>5.5E-2</v>
      </c>
      <c r="X127" s="6">
        <f t="shared" si="67"/>
        <v>2.8000000000000001E-2</v>
      </c>
      <c r="Y127" s="27">
        <f t="shared" si="68"/>
        <v>4.2000000000000003E-2</v>
      </c>
      <c r="Z127" s="28">
        <f t="shared" si="69"/>
        <v>0.37</v>
      </c>
      <c r="AA127" s="137">
        <f t="shared" si="70"/>
        <v>0.19</v>
      </c>
      <c r="AB127" s="29">
        <f t="shared" si="71"/>
        <v>0.28000000000000003</v>
      </c>
      <c r="AC127" s="24">
        <f t="shared" si="72"/>
        <v>5</v>
      </c>
      <c r="AD127" s="138">
        <f t="shared" si="73"/>
        <v>5</v>
      </c>
      <c r="AE127" s="25">
        <f t="shared" si="74"/>
        <v>5</v>
      </c>
      <c r="AF127" s="14"/>
      <c r="AG127" s="14"/>
      <c r="AH127" s="16"/>
      <c r="AI127" s="16"/>
      <c r="AJ127" s="16"/>
      <c r="AK127" s="16"/>
      <c r="AL127" s="15"/>
      <c r="AM127" s="15"/>
      <c r="AN127" s="15"/>
      <c r="AO127" s="17"/>
      <c r="AP127" s="17"/>
      <c r="AQ127" s="17"/>
      <c r="AR127" s="17"/>
      <c r="AS127" s="17"/>
      <c r="AT127" s="17"/>
      <c r="AU127" s="17"/>
      <c r="AV127" s="17"/>
      <c r="AW127" s="17"/>
      <c r="AX127" s="17"/>
      <c r="AY127" s="17"/>
    </row>
    <row r="128" spans="1:51">
      <c r="AE128" s="2"/>
    </row>
    <row r="129" spans="31:31">
      <c r="AE129" s="2"/>
    </row>
    <row r="130" spans="31:31">
      <c r="AE130" s="2"/>
    </row>
    <row r="131" spans="31:31">
      <c r="AE131" s="2"/>
    </row>
    <row r="132" spans="31:31">
      <c r="AE132" s="2"/>
    </row>
    <row r="133" spans="31:31">
      <c r="AE133" s="2"/>
    </row>
    <row r="134" spans="31:31">
      <c r="AE134" s="2"/>
    </row>
    <row r="135" spans="31:31">
      <c r="AE135" s="2"/>
    </row>
    <row r="136" spans="31:31">
      <c r="AE136" s="2"/>
    </row>
    <row r="137" spans="31:31">
      <c r="AE137" s="2"/>
    </row>
    <row r="138" spans="31:31">
      <c r="AE138" s="2"/>
    </row>
    <row r="139" spans="31:31">
      <c r="AE139" s="2"/>
    </row>
    <row r="140" spans="31:31">
      <c r="AE140" s="2"/>
    </row>
    <row r="141" spans="31:31">
      <c r="AE141" s="2"/>
    </row>
    <row r="142" spans="31:31">
      <c r="AE142" s="2"/>
    </row>
    <row r="143" spans="31:31">
      <c r="AE143" s="2"/>
    </row>
    <row r="144" spans="31:31">
      <c r="AE144" s="2"/>
    </row>
    <row r="145" spans="31:31">
      <c r="AE145" s="2"/>
    </row>
    <row r="146" spans="31:31">
      <c r="AE146" s="2"/>
    </row>
    <row r="147" spans="31:31">
      <c r="AE147" s="2"/>
    </row>
    <row r="148" spans="31:31">
      <c r="AE148" s="2"/>
    </row>
    <row r="149" spans="31:31">
      <c r="AE149" s="2"/>
    </row>
    <row r="150" spans="31:31">
      <c r="AE150" s="2"/>
    </row>
    <row r="151" spans="31:31">
      <c r="AE151" s="2"/>
    </row>
    <row r="152" spans="31:31">
      <c r="AE152" s="2"/>
    </row>
    <row r="153" spans="31:31">
      <c r="AE153" s="2"/>
    </row>
    <row r="154" spans="31:31">
      <c r="AE154" s="2"/>
    </row>
    <row r="155" spans="31:31">
      <c r="AE155" s="2"/>
    </row>
    <row r="156" spans="31:31">
      <c r="AE156" s="2"/>
    </row>
    <row r="157" spans="31:31">
      <c r="AE157" s="2"/>
    </row>
    <row r="158" spans="31:31">
      <c r="AE158" s="2"/>
    </row>
    <row r="159" spans="31:31">
      <c r="AE159" s="2"/>
    </row>
    <row r="160" spans="31:31">
      <c r="AE160" s="2"/>
    </row>
    <row r="161" spans="31:31">
      <c r="AE161" s="2"/>
    </row>
    <row r="162" spans="31:31">
      <c r="AE162" s="2"/>
    </row>
    <row r="163" spans="31:31">
      <c r="AE163" s="2"/>
    </row>
    <row r="164" spans="31:31">
      <c r="AE164" s="2"/>
    </row>
    <row r="165" spans="31:31">
      <c r="AE165" s="2"/>
    </row>
    <row r="166" spans="31:31">
      <c r="AE166" s="2"/>
    </row>
    <row r="167" spans="31:31">
      <c r="AE167" s="2"/>
    </row>
    <row r="168" spans="31:31">
      <c r="AE168" s="2"/>
    </row>
    <row r="169" spans="31:31">
      <c r="AE169" s="2"/>
    </row>
    <row r="170" spans="31:31">
      <c r="AE170" s="2"/>
    </row>
    <row r="171" spans="31:31">
      <c r="AE171" s="2"/>
    </row>
    <row r="172" spans="31:31">
      <c r="AE172" s="2"/>
    </row>
    <row r="173" spans="31:31">
      <c r="AE173" s="2"/>
    </row>
    <row r="174" spans="31:31">
      <c r="AE174" s="2"/>
    </row>
    <row r="175" spans="31:31">
      <c r="AE175" s="2"/>
    </row>
    <row r="176" spans="31:31">
      <c r="AE176" s="2"/>
    </row>
    <row r="177" spans="31:31">
      <c r="AE177" s="2"/>
    </row>
    <row r="178" spans="31:31">
      <c r="AE178" s="2"/>
    </row>
    <row r="179" spans="31:31">
      <c r="AE179" s="2"/>
    </row>
    <row r="180" spans="31:31">
      <c r="AE180" s="2"/>
    </row>
    <row r="181" spans="31:31">
      <c r="AE181" s="2"/>
    </row>
    <row r="182" spans="31:31">
      <c r="AE182" s="2"/>
    </row>
    <row r="183" spans="31:31">
      <c r="AE183" s="2"/>
    </row>
    <row r="184" spans="31:31">
      <c r="AE184" s="2"/>
    </row>
    <row r="185" spans="31:31">
      <c r="AE185" s="2"/>
    </row>
    <row r="186" spans="31:31">
      <c r="AE186" s="2"/>
    </row>
    <row r="187" spans="31:31">
      <c r="AE187" s="2"/>
    </row>
    <row r="188" spans="31:31">
      <c r="AE188" s="2"/>
    </row>
    <row r="189" spans="31:31">
      <c r="AE189" s="2"/>
    </row>
    <row r="190" spans="31:31">
      <c r="AE190" s="2"/>
    </row>
    <row r="191" spans="31:31">
      <c r="AE191" s="2"/>
    </row>
    <row r="192" spans="31:31">
      <c r="AE192" s="2"/>
    </row>
    <row r="193" spans="31:31">
      <c r="AE193" s="2"/>
    </row>
    <row r="194" spans="31:31">
      <c r="AE194" s="2"/>
    </row>
    <row r="195" spans="31:31">
      <c r="AE195" s="2"/>
    </row>
    <row r="196" spans="31:31">
      <c r="AE196" s="2"/>
    </row>
    <row r="197" spans="31:31">
      <c r="AE197" s="2"/>
    </row>
    <row r="198" spans="31:31">
      <c r="AE198" s="2"/>
    </row>
    <row r="199" spans="31:31">
      <c r="AE199" s="2"/>
    </row>
    <row r="200" spans="31:31">
      <c r="AE200" s="2"/>
    </row>
    <row r="201" spans="31:31">
      <c r="AE201" s="2"/>
    </row>
    <row r="202" spans="31:31">
      <c r="AE202" s="2"/>
    </row>
    <row r="203" spans="31:31">
      <c r="AE203" s="2"/>
    </row>
    <row r="204" spans="31:31">
      <c r="AE204" s="2"/>
    </row>
    <row r="205" spans="31:31">
      <c r="AE205" s="2"/>
    </row>
    <row r="206" spans="31:31">
      <c r="AE206" s="2"/>
    </row>
    <row r="207" spans="31:31">
      <c r="AE207" s="2"/>
    </row>
    <row r="208" spans="31:31">
      <c r="AE208" s="2"/>
    </row>
    <row r="209" spans="31:31">
      <c r="AE209" s="2"/>
    </row>
    <row r="210" spans="31:31">
      <c r="AE210" s="2"/>
    </row>
    <row r="211" spans="31:31">
      <c r="AE211" s="2"/>
    </row>
    <row r="212" spans="31:31">
      <c r="AE212" s="2"/>
    </row>
    <row r="213" spans="31:31">
      <c r="AE213" s="2"/>
    </row>
    <row r="214" spans="31:31">
      <c r="AE214" s="2"/>
    </row>
    <row r="215" spans="31:31">
      <c r="AE215" s="2"/>
    </row>
    <row r="216" spans="31:31">
      <c r="AE216" s="2"/>
    </row>
    <row r="217" spans="31:31">
      <c r="AE217" s="2"/>
    </row>
    <row r="218" spans="31:31">
      <c r="AE218" s="2"/>
    </row>
    <row r="219" spans="31:31">
      <c r="AE219" s="2"/>
    </row>
    <row r="220" spans="31:31">
      <c r="AE220" s="2"/>
    </row>
    <row r="221" spans="31:31">
      <c r="AE221" s="2"/>
    </row>
    <row r="222" spans="31:31">
      <c r="AE222" s="2"/>
    </row>
    <row r="223" spans="31:31">
      <c r="AE223" s="2"/>
    </row>
    <row r="224" spans="31:31">
      <c r="AE224" s="2"/>
    </row>
    <row r="225" spans="31:31">
      <c r="AE225" s="2"/>
    </row>
    <row r="226" spans="31:31">
      <c r="AE226" s="2"/>
    </row>
    <row r="227" spans="31:31">
      <c r="AE227" s="2"/>
    </row>
    <row r="228" spans="31:31">
      <c r="AE228" s="2"/>
    </row>
    <row r="229" spans="31:31">
      <c r="AE229" s="2"/>
    </row>
    <row r="230" spans="31:31">
      <c r="AE230" s="2"/>
    </row>
    <row r="231" spans="31:31">
      <c r="AE231" s="2"/>
    </row>
    <row r="232" spans="31:31">
      <c r="AE232" s="2"/>
    </row>
    <row r="233" spans="31:31">
      <c r="AE233" s="2"/>
    </row>
    <row r="234" spans="31:31">
      <c r="AE234" s="2"/>
    </row>
    <row r="235" spans="31:31">
      <c r="AE235" s="2"/>
    </row>
    <row r="236" spans="31:31">
      <c r="AE236" s="2"/>
    </row>
    <row r="237" spans="31:31">
      <c r="AE237" s="2"/>
    </row>
    <row r="238" spans="31:31">
      <c r="AE238" s="2"/>
    </row>
    <row r="239" spans="31:31">
      <c r="AE239" s="2"/>
    </row>
    <row r="240" spans="31:31">
      <c r="AE240" s="2"/>
    </row>
    <row r="241" spans="31:31">
      <c r="AE241" s="2"/>
    </row>
    <row r="242" spans="31:31">
      <c r="AE242" s="2"/>
    </row>
    <row r="243" spans="31:31">
      <c r="AE243" s="2"/>
    </row>
    <row r="244" spans="31:31">
      <c r="AE244" s="2"/>
    </row>
    <row r="245" spans="31:31">
      <c r="AE245" s="2"/>
    </row>
    <row r="246" spans="31:31">
      <c r="AE246" s="2"/>
    </row>
    <row r="247" spans="31:31">
      <c r="AE247" s="2"/>
    </row>
    <row r="248" spans="31:31">
      <c r="AE248" s="2"/>
    </row>
    <row r="249" spans="31:31">
      <c r="AE249" s="2"/>
    </row>
    <row r="250" spans="31:31">
      <c r="AE250" s="2"/>
    </row>
    <row r="251" spans="31:31">
      <c r="AE251" s="2"/>
    </row>
    <row r="252" spans="31:31">
      <c r="AE252" s="2"/>
    </row>
    <row r="253" spans="31:31">
      <c r="AE253" s="2"/>
    </row>
    <row r="254" spans="31:31">
      <c r="AE254" s="2"/>
    </row>
    <row r="255" spans="31:31">
      <c r="AE255" s="2"/>
    </row>
    <row r="256" spans="31:31">
      <c r="AE256" s="2"/>
    </row>
    <row r="257" spans="31:31">
      <c r="AE257" s="2"/>
    </row>
    <row r="258" spans="31:31">
      <c r="AE258" s="2"/>
    </row>
    <row r="259" spans="31:31">
      <c r="AE259" s="2"/>
    </row>
    <row r="260" spans="31:31">
      <c r="AE260" s="2"/>
    </row>
    <row r="261" spans="31:31">
      <c r="AE261" s="2"/>
    </row>
    <row r="262" spans="31:31">
      <c r="AE262" s="2"/>
    </row>
    <row r="263" spans="31:31">
      <c r="AE263" s="2"/>
    </row>
    <row r="264" spans="31:31">
      <c r="AE264" s="2"/>
    </row>
    <row r="265" spans="31:31">
      <c r="AE265" s="2"/>
    </row>
    <row r="266" spans="31:31">
      <c r="AE266" s="2"/>
    </row>
    <row r="267" spans="31:31">
      <c r="AE267" s="2"/>
    </row>
    <row r="268" spans="31:31">
      <c r="AE268" s="2"/>
    </row>
    <row r="269" spans="31:31">
      <c r="AE269" s="2"/>
    </row>
    <row r="270" spans="31:31">
      <c r="AE270" s="2"/>
    </row>
    <row r="271" spans="31:31">
      <c r="AE271" s="2"/>
    </row>
    <row r="272" spans="31:31">
      <c r="AE272" s="2"/>
    </row>
    <row r="273" spans="31:31">
      <c r="AE273" s="2"/>
    </row>
    <row r="274" spans="31:31">
      <c r="AE274" s="2"/>
    </row>
    <row r="275" spans="31:31">
      <c r="AE275" s="2"/>
    </row>
    <row r="276" spans="31:31">
      <c r="AE276" s="2"/>
    </row>
    <row r="277" spans="31:31">
      <c r="AE277" s="2"/>
    </row>
    <row r="278" spans="31:31">
      <c r="AE278" s="2"/>
    </row>
    <row r="279" spans="31:31">
      <c r="AE279" s="2"/>
    </row>
    <row r="280" spans="31:31">
      <c r="AE280" s="2"/>
    </row>
    <row r="281" spans="31:31">
      <c r="AE281" s="2"/>
    </row>
    <row r="282" spans="31:31">
      <c r="AE282" s="2"/>
    </row>
    <row r="283" spans="31:31">
      <c r="AE283" s="2"/>
    </row>
    <row r="284" spans="31:31">
      <c r="AE284" s="2"/>
    </row>
  </sheetData>
  <mergeCells count="4">
    <mergeCell ref="G1:K1"/>
    <mergeCell ref="L1:P1"/>
    <mergeCell ref="Q1:T1"/>
    <mergeCell ref="U1:V1"/>
  </mergeCells>
  <phoneticPr fontId="2" type="noConversion"/>
  <pageMargins left="0.25" right="0.2" top="0.25" bottom="0.25" header="0.3" footer="0.3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254"/>
  <sheetViews>
    <sheetView zoomScaleNormal="100" workbookViewId="0">
      <pane xSplit="6" ySplit="2" topLeftCell="G3" activePane="bottomRight" state="frozen"/>
      <selection sqref="A1:XFD1048576"/>
      <selection pane="topRight" sqref="A1:XFD1048576"/>
      <selection pane="bottomLeft" sqref="A1:XFD1048576"/>
      <selection pane="bottomRight" activeCell="A2" sqref="A2"/>
    </sheetView>
  </sheetViews>
  <sheetFormatPr defaultColWidth="9.140625" defaultRowHeight="13.9" customHeight="1"/>
  <cols>
    <col min="1" max="1" width="8.5703125" style="205" bestFit="1" customWidth="1"/>
    <col min="2" max="2" width="9" style="205" bestFit="1" customWidth="1"/>
    <col min="3" max="3" width="12" style="206" bestFit="1" customWidth="1"/>
    <col min="4" max="4" width="27.28515625" style="206" customWidth="1"/>
    <col min="5" max="5" width="6.5703125" style="207" customWidth="1"/>
    <col min="6" max="6" width="7.42578125" style="208" bestFit="1" customWidth="1"/>
    <col min="7" max="10" width="8.7109375" style="199" customWidth="1"/>
    <col min="11" max="11" width="9.85546875" style="199" customWidth="1"/>
    <col min="12" max="12" width="7" style="199" customWidth="1"/>
    <col min="13" max="13" width="7.42578125" style="199" customWidth="1"/>
    <col min="14" max="14" width="7.85546875" style="210" customWidth="1"/>
    <col min="15" max="15" width="8.5703125" style="211" bestFit="1" customWidth="1"/>
    <col min="16" max="16" width="8.28515625" style="212" customWidth="1"/>
    <col min="17" max="17" width="9.28515625" style="210" customWidth="1"/>
    <col min="18" max="18" width="10.140625" style="209" customWidth="1"/>
    <col min="19" max="19" width="6" style="205" customWidth="1"/>
    <col min="20" max="20" width="10.28515625" style="205" bestFit="1" customWidth="1"/>
    <col min="21" max="21" width="10.140625" style="209" customWidth="1"/>
    <col min="22" max="22" width="10.28515625" style="205" bestFit="1" customWidth="1"/>
    <col min="23" max="16384" width="9.140625" style="199"/>
  </cols>
  <sheetData>
    <row r="1" spans="1:38" s="117" customFormat="1" ht="13.9" customHeight="1" thickBot="1">
      <c r="A1" s="165"/>
      <c r="B1" s="166"/>
      <c r="C1" s="167"/>
      <c r="D1" s="167"/>
      <c r="E1" s="168"/>
      <c r="F1" s="169"/>
      <c r="G1" s="170" t="s">
        <v>47</v>
      </c>
      <c r="H1" s="171"/>
      <c r="I1" s="171"/>
      <c r="J1" s="171"/>
      <c r="K1" s="172"/>
      <c r="L1" s="173" t="s">
        <v>47</v>
      </c>
      <c r="M1" s="116"/>
      <c r="N1" s="174" t="s">
        <v>13</v>
      </c>
      <c r="O1" s="38" t="s">
        <v>13</v>
      </c>
      <c r="P1" s="43" t="s">
        <v>46</v>
      </c>
      <c r="Q1" s="175" t="s">
        <v>13</v>
      </c>
      <c r="R1" s="176" t="s">
        <v>13</v>
      </c>
      <c r="S1" s="42" t="s">
        <v>13</v>
      </c>
      <c r="T1" s="42" t="s">
        <v>60</v>
      </c>
      <c r="U1" s="38" t="s">
        <v>77</v>
      </c>
      <c r="V1" s="43" t="s">
        <v>60</v>
      </c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</row>
    <row r="2" spans="1:38" s="118" customFormat="1" ht="45.75" thickBot="1">
      <c r="A2" s="41" t="s">
        <v>27</v>
      </c>
      <c r="B2" s="42" t="s">
        <v>84</v>
      </c>
      <c r="C2" s="177" t="s">
        <v>19</v>
      </c>
      <c r="D2" s="177" t="s">
        <v>20</v>
      </c>
      <c r="E2" s="178" t="s">
        <v>76</v>
      </c>
      <c r="F2" s="179" t="s">
        <v>21</v>
      </c>
      <c r="G2" s="180" t="s">
        <v>59</v>
      </c>
      <c r="H2" s="181" t="s">
        <v>73</v>
      </c>
      <c r="I2" s="181" t="s">
        <v>74</v>
      </c>
      <c r="J2" s="181" t="s">
        <v>72</v>
      </c>
      <c r="K2" s="182" t="s">
        <v>40</v>
      </c>
      <c r="L2" s="183" t="s">
        <v>1</v>
      </c>
      <c r="M2" s="184" t="s">
        <v>15</v>
      </c>
      <c r="N2" s="183" t="s">
        <v>17</v>
      </c>
      <c r="O2" s="35" t="s">
        <v>67</v>
      </c>
      <c r="P2" s="33" t="s">
        <v>45</v>
      </c>
      <c r="Q2" s="185" t="s">
        <v>80</v>
      </c>
      <c r="R2" s="186" t="s">
        <v>81</v>
      </c>
      <c r="S2" s="187" t="s">
        <v>82</v>
      </c>
      <c r="T2" s="181" t="s">
        <v>79</v>
      </c>
      <c r="U2" s="186" t="s">
        <v>78</v>
      </c>
      <c r="V2" s="46" t="s">
        <v>83</v>
      </c>
      <c r="W2" s="5"/>
      <c r="X2" s="5"/>
      <c r="Y2" s="47"/>
      <c r="Z2" s="47"/>
      <c r="AA2" s="47"/>
      <c r="AB2" s="48"/>
      <c r="AC2" s="48"/>
      <c r="AD2" s="48"/>
      <c r="AE2" s="48"/>
      <c r="AF2" s="48"/>
      <c r="AG2" s="48"/>
      <c r="AH2" s="48"/>
      <c r="AI2" s="48"/>
      <c r="AJ2" s="48"/>
      <c r="AK2" s="48"/>
      <c r="AL2" s="48"/>
    </row>
    <row r="3" spans="1:38" ht="13.9" customHeight="1">
      <c r="A3" s="188">
        <v>10365</v>
      </c>
      <c r="B3" s="189" t="s">
        <v>90</v>
      </c>
      <c r="C3" s="190" t="str">
        <f>Rollover!A3</f>
        <v>Acura</v>
      </c>
      <c r="D3" s="190" t="str">
        <f>Rollover!B3</f>
        <v>RDX SUV FWD</v>
      </c>
      <c r="E3" s="69" t="s">
        <v>88</v>
      </c>
      <c r="F3" s="191">
        <f>Rollover!C3</f>
        <v>2019</v>
      </c>
      <c r="G3" s="192">
        <v>485.97300000000001</v>
      </c>
      <c r="H3" s="12">
        <v>27.663</v>
      </c>
      <c r="I3" s="12">
        <v>38.923999999999999</v>
      </c>
      <c r="J3" s="193">
        <v>22.199000000000002</v>
      </c>
      <c r="K3" s="13">
        <v>3130.9520000000002</v>
      </c>
      <c r="L3" s="26">
        <f>NORMDIST(LN(G3),7.45231,0.73998,1)</f>
        <v>4.3534176216593799E-2</v>
      </c>
      <c r="M3" s="27">
        <f t="shared" ref="M3:M28" si="0">1/(1+EXP(6.3055-0.00094*K3))</f>
        <v>3.349128305610858E-2</v>
      </c>
      <c r="N3" s="26">
        <f t="shared" ref="N3:N28" si="1">ROUND(1-(1-L3)*(1-M3),3)</f>
        <v>7.5999999999999998E-2</v>
      </c>
      <c r="O3" s="137">
        <f t="shared" ref="O3:O28" si="2">ROUND(N3/0.15,2)</f>
        <v>0.51</v>
      </c>
      <c r="P3" s="25">
        <f t="shared" ref="P3:P28" si="3">IF(O3&lt;0.67,5,IF(O3&lt;1,4,IF(O3&lt;1.33,3,IF(O3&lt;2.67,2,1))))</f>
        <v>5</v>
      </c>
      <c r="Q3" s="194">
        <f>ROUND((0.8*'Side MDB'!W3+0.2*'Side Pole'!N3),3)</f>
        <v>3.7999999999999999E-2</v>
      </c>
      <c r="R3" s="195">
        <f t="shared" ref="R3:R28" si="4">ROUND((Q3)/0.15,2)</f>
        <v>0.25</v>
      </c>
      <c r="S3" s="138">
        <f t="shared" ref="S3:S28" si="5">IF(R3&lt;0.67,5,IF(R3&lt;1,4,IF(R3&lt;1.33,3,IF(R3&lt;2.67,2,1))))</f>
        <v>5</v>
      </c>
      <c r="T3" s="196">
        <f>ROUND(((0.8*'Side MDB'!W3+0.2*'Side Pole'!N3)+(IF('Side MDB'!X3="N/A",(0.8*'Side MDB'!W3+0.2*'Side Pole'!N3),'Side MDB'!X3)))/2,3)</f>
        <v>2.5000000000000001E-2</v>
      </c>
      <c r="U3" s="195">
        <f t="shared" ref="U3:U28" si="6">ROUND((T3)/0.15,2)</f>
        <v>0.17</v>
      </c>
      <c r="V3" s="25">
        <f t="shared" ref="V3:V28" si="7">IF(U3&lt;0.67,5,IF(U3&lt;1,4,IF(U3&lt;1.33,3,IF(U3&lt;2.67,2,1))))</f>
        <v>5</v>
      </c>
      <c r="W3" s="16"/>
      <c r="X3" s="16"/>
      <c r="Y3" s="197"/>
      <c r="Z3" s="197"/>
      <c r="AA3" s="197"/>
      <c r="AB3" s="198"/>
      <c r="AC3" s="198"/>
      <c r="AD3" s="198"/>
      <c r="AE3" s="198"/>
      <c r="AF3" s="198"/>
      <c r="AG3" s="198"/>
      <c r="AH3" s="198"/>
      <c r="AI3" s="198"/>
      <c r="AJ3" s="198"/>
      <c r="AK3" s="198"/>
      <c r="AL3" s="198"/>
    </row>
    <row r="4" spans="1:38" ht="13.9" customHeight="1">
      <c r="A4" s="188">
        <v>10365</v>
      </c>
      <c r="B4" s="189" t="s">
        <v>90</v>
      </c>
      <c r="C4" s="190" t="str">
        <f>Rollover!A4</f>
        <v>Acura</v>
      </c>
      <c r="D4" s="190" t="str">
        <f>Rollover!B4</f>
        <v>RDX SUV AWD</v>
      </c>
      <c r="E4" s="69" t="s">
        <v>88</v>
      </c>
      <c r="F4" s="191">
        <f>Rollover!C4</f>
        <v>2019</v>
      </c>
      <c r="G4" s="192">
        <v>485.97300000000001</v>
      </c>
      <c r="H4" s="12">
        <v>27.663</v>
      </c>
      <c r="I4" s="12">
        <v>38.923999999999999</v>
      </c>
      <c r="J4" s="193">
        <v>22.199000000000002</v>
      </c>
      <c r="K4" s="13">
        <v>3130.9520000000002</v>
      </c>
      <c r="L4" s="26">
        <f t="shared" ref="L4:L5" si="8">NORMDIST(LN(G4),7.45231,0.73998,1)</f>
        <v>4.3534176216593799E-2</v>
      </c>
      <c r="M4" s="27">
        <f t="shared" si="0"/>
        <v>3.349128305610858E-2</v>
      </c>
      <c r="N4" s="26">
        <f t="shared" si="1"/>
        <v>7.5999999999999998E-2</v>
      </c>
      <c r="O4" s="137">
        <f t="shared" si="2"/>
        <v>0.51</v>
      </c>
      <c r="P4" s="25">
        <f t="shared" si="3"/>
        <v>5</v>
      </c>
      <c r="Q4" s="194">
        <f>ROUND((0.8*'Side MDB'!W4+0.2*'Side Pole'!N4),3)</f>
        <v>3.7999999999999999E-2</v>
      </c>
      <c r="R4" s="195">
        <f t="shared" si="4"/>
        <v>0.25</v>
      </c>
      <c r="S4" s="138">
        <f t="shared" si="5"/>
        <v>5</v>
      </c>
      <c r="T4" s="196">
        <f>ROUND(((0.8*'Side MDB'!W4+0.2*'Side Pole'!N4)+(IF('Side MDB'!X4="N/A",(0.8*'Side MDB'!W4+0.2*'Side Pole'!N4),'Side MDB'!X4)))/2,3)</f>
        <v>2.5000000000000001E-2</v>
      </c>
      <c r="U4" s="195">
        <f t="shared" si="6"/>
        <v>0.17</v>
      </c>
      <c r="V4" s="25">
        <f t="shared" si="7"/>
        <v>5</v>
      </c>
      <c r="W4" s="16"/>
      <c r="X4" s="16"/>
      <c r="Y4" s="197"/>
      <c r="Z4" s="197"/>
      <c r="AA4" s="197"/>
      <c r="AB4" s="198"/>
      <c r="AC4" s="198"/>
      <c r="AD4" s="198"/>
      <c r="AE4" s="198"/>
      <c r="AF4" s="198"/>
      <c r="AG4" s="198"/>
      <c r="AH4" s="198"/>
      <c r="AI4" s="198"/>
      <c r="AJ4" s="198"/>
      <c r="AK4" s="198"/>
      <c r="AL4" s="198"/>
    </row>
    <row r="5" spans="1:38" ht="13.9" customHeight="1">
      <c r="A5" s="188">
        <v>10828</v>
      </c>
      <c r="B5" s="189" t="s">
        <v>397</v>
      </c>
      <c r="C5" s="190" t="str">
        <f>Rollover!A5</f>
        <v>Audi</v>
      </c>
      <c r="D5" s="190" t="str">
        <f>Rollover!B5</f>
        <v>e-Tron SUV AWD</v>
      </c>
      <c r="E5" s="69" t="s">
        <v>88</v>
      </c>
      <c r="F5" s="191">
        <f>Rollover!C5</f>
        <v>2019</v>
      </c>
      <c r="G5" s="192">
        <v>279.38299999999998</v>
      </c>
      <c r="H5" s="12">
        <v>27.423999999999999</v>
      </c>
      <c r="I5" s="12">
        <v>60.485999999999997</v>
      </c>
      <c r="J5" s="193">
        <v>27.465</v>
      </c>
      <c r="K5" s="13">
        <v>2807.8789999999999</v>
      </c>
      <c r="L5" s="26">
        <f t="shared" si="8"/>
        <v>6.9632007119351629E-3</v>
      </c>
      <c r="M5" s="27">
        <f t="shared" si="0"/>
        <v>2.4938354388772153E-2</v>
      </c>
      <c r="N5" s="26">
        <f t="shared" si="1"/>
        <v>3.2000000000000001E-2</v>
      </c>
      <c r="O5" s="137">
        <f t="shared" si="2"/>
        <v>0.21</v>
      </c>
      <c r="P5" s="25">
        <f t="shared" si="3"/>
        <v>5</v>
      </c>
      <c r="Q5" s="194">
        <f>ROUND((0.8*'Side MDB'!W5+0.2*'Side Pole'!N5),3)</f>
        <v>3.2000000000000001E-2</v>
      </c>
      <c r="R5" s="195">
        <f t="shared" si="4"/>
        <v>0.21</v>
      </c>
      <c r="S5" s="138">
        <f t="shared" si="5"/>
        <v>5</v>
      </c>
      <c r="T5" s="196">
        <f>ROUND(((0.8*'Side MDB'!W5+0.2*'Side Pole'!N5)+(IF('Side MDB'!X5="N/A",(0.8*'Side MDB'!W5+0.2*'Side Pole'!N5),'Side MDB'!X5)))/2,3)</f>
        <v>2.5999999999999999E-2</v>
      </c>
      <c r="U5" s="195">
        <f t="shared" si="6"/>
        <v>0.17</v>
      </c>
      <c r="V5" s="25">
        <f t="shared" si="7"/>
        <v>5</v>
      </c>
      <c r="W5" s="16"/>
      <c r="X5" s="16"/>
      <c r="Y5" s="197"/>
      <c r="Z5" s="197"/>
      <c r="AA5" s="197"/>
      <c r="AB5" s="198"/>
      <c r="AC5" s="198"/>
      <c r="AD5" s="198"/>
      <c r="AE5" s="198"/>
      <c r="AF5" s="198"/>
      <c r="AG5" s="198"/>
      <c r="AH5" s="198"/>
      <c r="AI5" s="198"/>
      <c r="AJ5" s="198"/>
      <c r="AK5" s="198"/>
      <c r="AL5" s="198"/>
    </row>
    <row r="6" spans="1:38" ht="13.9" customHeight="1">
      <c r="A6" s="188">
        <v>10659</v>
      </c>
      <c r="B6" s="189" t="s">
        <v>300</v>
      </c>
      <c r="C6" s="190" t="str">
        <f>Rollover!A6</f>
        <v>Audi</v>
      </c>
      <c r="D6" s="190" t="str">
        <f>Rollover!B6</f>
        <v>Q8 SUV AWD</v>
      </c>
      <c r="E6" s="69" t="s">
        <v>88</v>
      </c>
      <c r="F6" s="191">
        <f>Rollover!C6</f>
        <v>2019</v>
      </c>
      <c r="G6" s="192">
        <v>282.40699999999998</v>
      </c>
      <c r="H6" s="12">
        <v>23.873000000000001</v>
      </c>
      <c r="I6" s="12">
        <v>49.451000000000001</v>
      </c>
      <c r="J6" s="193">
        <v>19.324000000000002</v>
      </c>
      <c r="K6" s="13">
        <v>2639.1370000000002</v>
      </c>
      <c r="L6" s="26">
        <f t="shared" ref="L6" si="9">NORMDIST(LN(G6),7.45231,0.73998,1)</f>
        <v>7.2504915713740578E-3</v>
      </c>
      <c r="M6" s="27">
        <f t="shared" si="0"/>
        <v>2.1358591522434224E-2</v>
      </c>
      <c r="N6" s="26">
        <f t="shared" si="1"/>
        <v>2.8000000000000001E-2</v>
      </c>
      <c r="O6" s="137">
        <f t="shared" si="2"/>
        <v>0.19</v>
      </c>
      <c r="P6" s="25">
        <f t="shared" si="3"/>
        <v>5</v>
      </c>
      <c r="Q6" s="194">
        <f>ROUND((0.8*'Side MDB'!W6+0.2*'Side Pole'!N6),3)</f>
        <v>3.4000000000000002E-2</v>
      </c>
      <c r="R6" s="195">
        <f t="shared" si="4"/>
        <v>0.23</v>
      </c>
      <c r="S6" s="138">
        <f t="shared" si="5"/>
        <v>5</v>
      </c>
      <c r="T6" s="196">
        <f>ROUND(((0.8*'Side MDB'!W6+0.2*'Side Pole'!N6)+(IF('Side MDB'!X6="N/A",(0.8*'Side MDB'!W6+0.2*'Side Pole'!N6),'Side MDB'!X6)))/2,3)</f>
        <v>3.2000000000000001E-2</v>
      </c>
      <c r="U6" s="195">
        <f t="shared" si="6"/>
        <v>0.21</v>
      </c>
      <c r="V6" s="25">
        <f t="shared" si="7"/>
        <v>5</v>
      </c>
      <c r="W6" s="16"/>
      <c r="X6" s="16"/>
      <c r="Y6" s="197"/>
      <c r="Z6" s="197"/>
      <c r="AA6" s="197"/>
      <c r="AB6" s="198"/>
      <c r="AC6" s="198"/>
      <c r="AD6" s="198"/>
      <c r="AE6" s="198"/>
      <c r="AF6" s="198"/>
      <c r="AG6" s="198"/>
      <c r="AH6" s="198"/>
      <c r="AI6" s="198"/>
      <c r="AJ6" s="198"/>
      <c r="AK6" s="198"/>
      <c r="AL6" s="198"/>
    </row>
    <row r="7" spans="1:38" ht="13.9" customHeight="1">
      <c r="A7" s="188">
        <v>10684</v>
      </c>
      <c r="B7" s="189" t="s">
        <v>314</v>
      </c>
      <c r="C7" s="190" t="str">
        <f>Rollover!A7</f>
        <v>BMW</v>
      </c>
      <c r="D7" s="190" t="str">
        <f>Rollover!B7</f>
        <v>X3 SUV RWD</v>
      </c>
      <c r="E7" s="69" t="s">
        <v>205</v>
      </c>
      <c r="F7" s="191">
        <f>Rollover!C7</f>
        <v>2019</v>
      </c>
      <c r="G7" s="192">
        <v>281.44900000000001</v>
      </c>
      <c r="H7" s="12">
        <v>24.573</v>
      </c>
      <c r="I7" s="12">
        <v>43.466999999999999</v>
      </c>
      <c r="J7" s="193">
        <v>31.495000000000001</v>
      </c>
      <c r="K7" s="13">
        <v>2775.75</v>
      </c>
      <c r="L7" s="26">
        <f t="shared" ref="L7:L28" si="10">NORMDIST(LN(G7),7.45231,0.73998,1)</f>
        <v>7.1587035630312178E-3</v>
      </c>
      <c r="M7" s="27">
        <f t="shared" si="0"/>
        <v>2.4214409277145278E-2</v>
      </c>
      <c r="N7" s="26">
        <f t="shared" si="1"/>
        <v>3.1E-2</v>
      </c>
      <c r="O7" s="137">
        <f t="shared" si="2"/>
        <v>0.21</v>
      </c>
      <c r="P7" s="25">
        <f t="shared" si="3"/>
        <v>5</v>
      </c>
      <c r="Q7" s="194">
        <f>ROUND((0.8*'Side MDB'!W7+0.2*'Side Pole'!N7),3)</f>
        <v>2.7E-2</v>
      </c>
      <c r="R7" s="195">
        <f t="shared" si="4"/>
        <v>0.18</v>
      </c>
      <c r="S7" s="138">
        <f t="shared" si="5"/>
        <v>5</v>
      </c>
      <c r="T7" s="196">
        <f>ROUND(((0.8*'Side MDB'!W7+0.2*'Side Pole'!N7)+(IF('Side MDB'!X7="N/A",(0.8*'Side MDB'!W7+0.2*'Side Pole'!N7),'Side MDB'!X7)))/2,3)</f>
        <v>3.7999999999999999E-2</v>
      </c>
      <c r="U7" s="195">
        <f t="shared" si="6"/>
        <v>0.25</v>
      </c>
      <c r="V7" s="25">
        <f t="shared" si="7"/>
        <v>5</v>
      </c>
      <c r="W7" s="16"/>
      <c r="X7" s="16"/>
      <c r="Y7" s="197"/>
      <c r="Z7" s="197"/>
      <c r="AA7" s="197"/>
      <c r="AB7" s="198"/>
      <c r="AC7" s="198"/>
      <c r="AD7" s="198"/>
      <c r="AE7" s="198"/>
      <c r="AF7" s="198"/>
      <c r="AG7" s="198"/>
      <c r="AH7" s="198"/>
      <c r="AI7" s="198"/>
      <c r="AJ7" s="198"/>
      <c r="AK7" s="198"/>
      <c r="AL7" s="198"/>
    </row>
    <row r="8" spans="1:38" ht="13.9" customHeight="1">
      <c r="A8" s="188">
        <v>10684</v>
      </c>
      <c r="B8" s="189" t="s">
        <v>314</v>
      </c>
      <c r="C8" s="190" t="str">
        <f>Rollover!A8</f>
        <v>BMW</v>
      </c>
      <c r="D8" s="190" t="str">
        <f>Rollover!B8</f>
        <v>X3 SUV AWD</v>
      </c>
      <c r="E8" s="69" t="s">
        <v>205</v>
      </c>
      <c r="F8" s="191">
        <f>Rollover!C8</f>
        <v>2019</v>
      </c>
      <c r="G8" s="192">
        <v>281.44900000000001</v>
      </c>
      <c r="H8" s="12">
        <v>24.573</v>
      </c>
      <c r="I8" s="12">
        <v>43.466999999999999</v>
      </c>
      <c r="J8" s="193">
        <v>31.495000000000001</v>
      </c>
      <c r="K8" s="13">
        <v>2775.75</v>
      </c>
      <c r="L8" s="26">
        <f t="shared" si="10"/>
        <v>7.1587035630312178E-3</v>
      </c>
      <c r="M8" s="27">
        <f t="shared" si="0"/>
        <v>2.4214409277145278E-2</v>
      </c>
      <c r="N8" s="26">
        <f t="shared" si="1"/>
        <v>3.1E-2</v>
      </c>
      <c r="O8" s="137">
        <f t="shared" si="2"/>
        <v>0.21</v>
      </c>
      <c r="P8" s="25">
        <f t="shared" si="3"/>
        <v>5</v>
      </c>
      <c r="Q8" s="194">
        <f>ROUND((0.8*'Side MDB'!W8+0.2*'Side Pole'!N8),3)</f>
        <v>2.7E-2</v>
      </c>
      <c r="R8" s="195">
        <f t="shared" si="4"/>
        <v>0.18</v>
      </c>
      <c r="S8" s="138">
        <f t="shared" si="5"/>
        <v>5</v>
      </c>
      <c r="T8" s="196">
        <f>ROUND(((0.8*'Side MDB'!W8+0.2*'Side Pole'!N8)+(IF('Side MDB'!X8="N/A",(0.8*'Side MDB'!W8+0.2*'Side Pole'!N8),'Side MDB'!X8)))/2,3)</f>
        <v>3.7999999999999999E-2</v>
      </c>
      <c r="U8" s="195">
        <f t="shared" si="6"/>
        <v>0.25</v>
      </c>
      <c r="V8" s="25">
        <f t="shared" si="7"/>
        <v>5</v>
      </c>
      <c r="W8" s="16"/>
      <c r="X8" s="16"/>
      <c r="Y8" s="197"/>
      <c r="Z8" s="197"/>
      <c r="AA8" s="197"/>
      <c r="AB8" s="198"/>
      <c r="AC8" s="198"/>
      <c r="AD8" s="198"/>
      <c r="AE8" s="198"/>
      <c r="AF8" s="198"/>
      <c r="AG8" s="198"/>
      <c r="AH8" s="198"/>
      <c r="AI8" s="198"/>
      <c r="AJ8" s="198"/>
      <c r="AK8" s="198"/>
      <c r="AL8" s="198"/>
    </row>
    <row r="9" spans="1:38" ht="13.9" customHeight="1">
      <c r="A9" s="200">
        <v>10640</v>
      </c>
      <c r="B9" s="201" t="s">
        <v>275</v>
      </c>
      <c r="C9" s="190" t="str">
        <f>Rollover!A9</f>
        <v>BMW</v>
      </c>
      <c r="D9" s="190" t="str">
        <f>Rollover!B9</f>
        <v>X5 SUV AWD</v>
      </c>
      <c r="E9" s="69" t="s">
        <v>202</v>
      </c>
      <c r="F9" s="191">
        <f>Rollover!C9</f>
        <v>2019</v>
      </c>
      <c r="G9" s="192">
        <v>308.43099999999998</v>
      </c>
      <c r="H9" s="12">
        <v>20.597999999999999</v>
      </c>
      <c r="I9" s="12">
        <v>43.478999999999999</v>
      </c>
      <c r="J9" s="193">
        <v>25.617999999999999</v>
      </c>
      <c r="K9" s="193">
        <v>3541.8960000000002</v>
      </c>
      <c r="L9" s="26">
        <f t="shared" si="10"/>
        <v>1.0023040231921064E-2</v>
      </c>
      <c r="M9" s="27">
        <f t="shared" si="0"/>
        <v>4.8516529510561415E-2</v>
      </c>
      <c r="N9" s="26">
        <f t="shared" si="1"/>
        <v>5.8000000000000003E-2</v>
      </c>
      <c r="O9" s="137">
        <f t="shared" si="2"/>
        <v>0.39</v>
      </c>
      <c r="P9" s="25">
        <f t="shared" si="3"/>
        <v>5</v>
      </c>
      <c r="Q9" s="194">
        <f>ROUND((0.8*'Side MDB'!W9+0.2*'Side Pole'!N9),3)</f>
        <v>3.5000000000000003E-2</v>
      </c>
      <c r="R9" s="195">
        <f t="shared" si="4"/>
        <v>0.23</v>
      </c>
      <c r="S9" s="138">
        <f t="shared" si="5"/>
        <v>5</v>
      </c>
      <c r="T9" s="196">
        <f>ROUND(((0.8*'Side MDB'!W9+0.2*'Side Pole'!N9)+(IF('Side MDB'!X9="N/A",(0.8*'Side MDB'!W9+0.2*'Side Pole'!N9),'Side MDB'!X9)))/2,3)</f>
        <v>2.8000000000000001E-2</v>
      </c>
      <c r="U9" s="195">
        <f t="shared" si="6"/>
        <v>0.19</v>
      </c>
      <c r="V9" s="25">
        <f t="shared" si="7"/>
        <v>5</v>
      </c>
      <c r="W9" s="16"/>
      <c r="X9" s="16"/>
      <c r="Y9" s="197"/>
      <c r="Z9" s="197"/>
      <c r="AA9" s="197"/>
      <c r="AB9" s="198"/>
      <c r="AC9" s="198"/>
      <c r="AD9" s="198"/>
      <c r="AE9" s="198"/>
      <c r="AF9" s="198"/>
      <c r="AG9" s="198"/>
      <c r="AH9" s="198"/>
      <c r="AI9" s="198"/>
      <c r="AJ9" s="198"/>
      <c r="AK9" s="198"/>
      <c r="AL9" s="198"/>
    </row>
    <row r="10" spans="1:38" ht="13.9" customHeight="1">
      <c r="A10" s="188">
        <v>10685</v>
      </c>
      <c r="B10" s="189" t="s">
        <v>323</v>
      </c>
      <c r="C10" s="190" t="str">
        <f>Rollover!A10</f>
        <v>Cadillac</v>
      </c>
      <c r="D10" s="190" t="str">
        <f>Rollover!B10</f>
        <v>XT4 SUV FWD</v>
      </c>
      <c r="E10" s="69" t="s">
        <v>202</v>
      </c>
      <c r="F10" s="191">
        <f>Rollover!C10</f>
        <v>2019</v>
      </c>
      <c r="G10" s="192">
        <v>203.63399999999999</v>
      </c>
      <c r="H10" s="12">
        <v>19.675999999999998</v>
      </c>
      <c r="I10" s="12">
        <v>34.786000000000001</v>
      </c>
      <c r="J10" s="193">
        <v>16.748000000000001</v>
      </c>
      <c r="K10" s="13">
        <v>2322.6759999999999</v>
      </c>
      <c r="L10" s="26">
        <f t="shared" si="10"/>
        <v>1.9474838318733433E-3</v>
      </c>
      <c r="M10" s="27">
        <f t="shared" si="0"/>
        <v>1.5950522978501341E-2</v>
      </c>
      <c r="N10" s="26">
        <f t="shared" si="1"/>
        <v>1.7999999999999999E-2</v>
      </c>
      <c r="O10" s="137">
        <f t="shared" si="2"/>
        <v>0.12</v>
      </c>
      <c r="P10" s="25">
        <f t="shared" si="3"/>
        <v>5</v>
      </c>
      <c r="Q10" s="194">
        <f>ROUND((0.8*'Side MDB'!W10+0.2*'Side Pole'!N10),3)</f>
        <v>3.6999999999999998E-2</v>
      </c>
      <c r="R10" s="195">
        <f t="shared" si="4"/>
        <v>0.25</v>
      </c>
      <c r="S10" s="138">
        <f t="shared" si="5"/>
        <v>5</v>
      </c>
      <c r="T10" s="196">
        <f>ROUND(((0.8*'Side MDB'!W10+0.2*'Side Pole'!N10)+(IF('Side MDB'!X10="N/A",(0.8*'Side MDB'!W10+0.2*'Side Pole'!N10),'Side MDB'!X10)))/2,3)</f>
        <v>0.03</v>
      </c>
      <c r="U10" s="195">
        <f t="shared" si="6"/>
        <v>0.2</v>
      </c>
      <c r="V10" s="25">
        <f t="shared" si="7"/>
        <v>5</v>
      </c>
      <c r="W10" s="16"/>
      <c r="X10" s="16"/>
      <c r="Y10" s="197"/>
      <c r="Z10" s="197"/>
      <c r="AA10" s="197"/>
      <c r="AB10" s="198"/>
      <c r="AC10" s="198"/>
      <c r="AD10" s="198"/>
      <c r="AE10" s="198"/>
      <c r="AF10" s="198"/>
      <c r="AG10" s="198"/>
      <c r="AH10" s="198"/>
      <c r="AI10" s="198"/>
      <c r="AJ10" s="198"/>
      <c r="AK10" s="198"/>
      <c r="AL10" s="198"/>
    </row>
    <row r="11" spans="1:38" ht="13.9" customHeight="1">
      <c r="A11" s="188">
        <v>10685</v>
      </c>
      <c r="B11" s="189" t="s">
        <v>323</v>
      </c>
      <c r="C11" s="190" t="str">
        <f>Rollover!A11</f>
        <v>Cadillac</v>
      </c>
      <c r="D11" s="190" t="str">
        <f>Rollover!B11</f>
        <v>XT4 SUV AWD</v>
      </c>
      <c r="E11" s="69" t="s">
        <v>202</v>
      </c>
      <c r="F11" s="191">
        <f>Rollover!C11</f>
        <v>2019</v>
      </c>
      <c r="G11" s="192">
        <v>203.63399999999999</v>
      </c>
      <c r="H11" s="12">
        <v>19.675999999999998</v>
      </c>
      <c r="I11" s="12">
        <v>34.786000000000001</v>
      </c>
      <c r="J11" s="193">
        <v>16.748000000000001</v>
      </c>
      <c r="K11" s="13">
        <v>2322.6759999999999</v>
      </c>
      <c r="L11" s="26">
        <f t="shared" si="10"/>
        <v>1.9474838318733433E-3</v>
      </c>
      <c r="M11" s="27">
        <f t="shared" si="0"/>
        <v>1.5950522978501341E-2</v>
      </c>
      <c r="N11" s="26">
        <f t="shared" si="1"/>
        <v>1.7999999999999999E-2</v>
      </c>
      <c r="O11" s="137">
        <f t="shared" si="2"/>
        <v>0.12</v>
      </c>
      <c r="P11" s="25">
        <f t="shared" si="3"/>
        <v>5</v>
      </c>
      <c r="Q11" s="194">
        <f>ROUND((0.8*'Side MDB'!W11+0.2*'Side Pole'!N11),3)</f>
        <v>3.6999999999999998E-2</v>
      </c>
      <c r="R11" s="195">
        <f t="shared" si="4"/>
        <v>0.25</v>
      </c>
      <c r="S11" s="138">
        <f t="shared" si="5"/>
        <v>5</v>
      </c>
      <c r="T11" s="196">
        <f>ROUND(((0.8*'Side MDB'!W11+0.2*'Side Pole'!N11)+(IF('Side MDB'!X11="N/A",(0.8*'Side MDB'!W11+0.2*'Side Pole'!N11),'Side MDB'!X11)))/2,3)</f>
        <v>0.03</v>
      </c>
      <c r="U11" s="195">
        <f t="shared" si="6"/>
        <v>0.2</v>
      </c>
      <c r="V11" s="25">
        <f t="shared" si="7"/>
        <v>5</v>
      </c>
      <c r="W11" s="16"/>
      <c r="X11" s="16"/>
      <c r="Y11" s="197"/>
      <c r="Z11" s="197"/>
      <c r="AA11" s="197"/>
      <c r="AB11" s="198"/>
      <c r="AC11" s="198"/>
      <c r="AD11" s="198"/>
      <c r="AE11" s="198"/>
      <c r="AF11" s="198"/>
      <c r="AG11" s="198"/>
      <c r="AH11" s="198"/>
      <c r="AI11" s="198"/>
      <c r="AJ11" s="198"/>
      <c r="AK11" s="198"/>
      <c r="AL11" s="198"/>
    </row>
    <row r="12" spans="1:38" ht="13.9" customHeight="1">
      <c r="A12" s="200">
        <v>10738</v>
      </c>
      <c r="B12" s="201" t="s">
        <v>363</v>
      </c>
      <c r="C12" s="190" t="str">
        <f>Rollover!A12</f>
        <v>Chevrolet</v>
      </c>
      <c r="D12" s="190" t="str">
        <f>Rollover!B12</f>
        <v>Blazer SUV FWD</v>
      </c>
      <c r="E12" s="69" t="s">
        <v>202</v>
      </c>
      <c r="F12" s="191">
        <f>Rollover!C12</f>
        <v>2019</v>
      </c>
      <c r="G12" s="202">
        <v>264.57299999999998</v>
      </c>
      <c r="H12" s="20">
        <v>19.388999999999999</v>
      </c>
      <c r="I12" s="20">
        <v>39.409999999999997</v>
      </c>
      <c r="J12" s="203">
        <v>23.594000000000001</v>
      </c>
      <c r="K12" s="21">
        <v>3090.123</v>
      </c>
      <c r="L12" s="26">
        <f t="shared" si="10"/>
        <v>5.6583974808146363E-3</v>
      </c>
      <c r="M12" s="27">
        <f t="shared" si="0"/>
        <v>3.227095987891615E-2</v>
      </c>
      <c r="N12" s="26">
        <f t="shared" si="1"/>
        <v>3.7999999999999999E-2</v>
      </c>
      <c r="O12" s="137">
        <f t="shared" si="2"/>
        <v>0.25</v>
      </c>
      <c r="P12" s="25">
        <f t="shared" si="3"/>
        <v>5</v>
      </c>
      <c r="Q12" s="194">
        <f>ROUND((0.8*'Side MDB'!W12+0.2*'Side Pole'!N12),3)</f>
        <v>4.3999999999999997E-2</v>
      </c>
      <c r="R12" s="195">
        <f t="shared" si="4"/>
        <v>0.28999999999999998</v>
      </c>
      <c r="S12" s="138">
        <f t="shared" si="5"/>
        <v>5</v>
      </c>
      <c r="T12" s="196">
        <f>ROUND(((0.8*'Side MDB'!W12+0.2*'Side Pole'!N12)+(IF('Side MDB'!X12="N/A",(0.8*'Side MDB'!W12+0.2*'Side Pole'!N12),'Side MDB'!X12)))/2,3)</f>
        <v>3.9E-2</v>
      </c>
      <c r="U12" s="195">
        <f t="shared" si="6"/>
        <v>0.26</v>
      </c>
      <c r="V12" s="25">
        <f t="shared" si="7"/>
        <v>5</v>
      </c>
      <c r="W12" s="16"/>
      <c r="X12" s="16"/>
      <c r="Y12" s="197"/>
      <c r="Z12" s="197"/>
      <c r="AA12" s="197"/>
      <c r="AB12" s="198"/>
      <c r="AC12" s="198"/>
      <c r="AD12" s="198"/>
      <c r="AE12" s="198"/>
      <c r="AF12" s="198"/>
      <c r="AG12" s="198"/>
      <c r="AH12" s="198"/>
      <c r="AI12" s="198"/>
      <c r="AJ12" s="198"/>
      <c r="AK12" s="198"/>
      <c r="AL12" s="198"/>
    </row>
    <row r="13" spans="1:38" ht="13.9" customHeight="1">
      <c r="A13" s="200">
        <v>10738</v>
      </c>
      <c r="B13" s="201" t="s">
        <v>363</v>
      </c>
      <c r="C13" s="204" t="str">
        <f>Rollover!A13</f>
        <v>Chevrolet</v>
      </c>
      <c r="D13" s="204" t="str">
        <f>Rollover!B13</f>
        <v>Blazer SUV AWD</v>
      </c>
      <c r="E13" s="69" t="s">
        <v>202</v>
      </c>
      <c r="F13" s="191">
        <f>Rollover!C13</f>
        <v>2019</v>
      </c>
      <c r="G13" s="202">
        <v>264.57299999999998</v>
      </c>
      <c r="H13" s="20">
        <v>19.388999999999999</v>
      </c>
      <c r="I13" s="20">
        <v>39.409999999999997</v>
      </c>
      <c r="J13" s="203">
        <v>23.594000000000001</v>
      </c>
      <c r="K13" s="21">
        <v>3090.123</v>
      </c>
      <c r="L13" s="26">
        <f t="shared" si="10"/>
        <v>5.6583974808146363E-3</v>
      </c>
      <c r="M13" s="27">
        <f t="shared" si="0"/>
        <v>3.227095987891615E-2</v>
      </c>
      <c r="N13" s="26">
        <f t="shared" si="1"/>
        <v>3.7999999999999999E-2</v>
      </c>
      <c r="O13" s="137">
        <f t="shared" si="2"/>
        <v>0.25</v>
      </c>
      <c r="P13" s="25">
        <f t="shared" si="3"/>
        <v>5</v>
      </c>
      <c r="Q13" s="194">
        <f>ROUND((0.8*'Side MDB'!W13+0.2*'Side Pole'!N13),3)</f>
        <v>4.3999999999999997E-2</v>
      </c>
      <c r="R13" s="195">
        <f t="shared" si="4"/>
        <v>0.28999999999999998</v>
      </c>
      <c r="S13" s="138">
        <f t="shared" si="5"/>
        <v>5</v>
      </c>
      <c r="T13" s="196">
        <f>ROUND(((0.8*'Side MDB'!W13+0.2*'Side Pole'!N13)+(IF('Side MDB'!X13="N/A",(0.8*'Side MDB'!W13+0.2*'Side Pole'!N13),'Side MDB'!X13)))/2,3)</f>
        <v>3.9E-2</v>
      </c>
      <c r="U13" s="195">
        <f t="shared" si="6"/>
        <v>0.26</v>
      </c>
      <c r="V13" s="25">
        <f t="shared" si="7"/>
        <v>5</v>
      </c>
      <c r="W13" s="16"/>
      <c r="X13" s="16"/>
      <c r="Y13" s="197"/>
      <c r="Z13" s="197"/>
      <c r="AA13" s="197"/>
      <c r="AB13" s="198"/>
      <c r="AC13" s="198"/>
      <c r="AD13" s="198"/>
      <c r="AE13" s="198"/>
      <c r="AF13" s="198"/>
      <c r="AG13" s="198"/>
      <c r="AH13" s="198"/>
      <c r="AI13" s="198"/>
      <c r="AJ13" s="198"/>
      <c r="AK13" s="198"/>
      <c r="AL13" s="198"/>
    </row>
    <row r="14" spans="1:38" ht="13.9" customHeight="1">
      <c r="A14" s="188">
        <v>10766</v>
      </c>
      <c r="B14" s="189" t="s">
        <v>371</v>
      </c>
      <c r="C14" s="190" t="str">
        <f>Rollover!A14</f>
        <v>Chevrolet</v>
      </c>
      <c r="D14" s="190" t="str">
        <f>Rollover!B14</f>
        <v>Cruze 4DR FWD</v>
      </c>
      <c r="E14" s="69" t="s">
        <v>207</v>
      </c>
      <c r="F14" s="191">
        <f>Rollover!C14</f>
        <v>2019</v>
      </c>
      <c r="G14" s="192">
        <v>315.48200000000003</v>
      </c>
      <c r="H14" s="12">
        <v>19.347000000000001</v>
      </c>
      <c r="I14" s="12">
        <v>36.037999999999997</v>
      </c>
      <c r="J14" s="193">
        <v>19.169</v>
      </c>
      <c r="K14" s="13">
        <v>2227.8989999999999</v>
      </c>
      <c r="L14" s="26">
        <f t="shared" si="10"/>
        <v>1.0868333006058599E-2</v>
      </c>
      <c r="M14" s="27">
        <f t="shared" si="0"/>
        <v>1.4610811068009599E-2</v>
      </c>
      <c r="N14" s="26">
        <f t="shared" si="1"/>
        <v>2.5000000000000001E-2</v>
      </c>
      <c r="O14" s="137">
        <f t="shared" si="2"/>
        <v>0.17</v>
      </c>
      <c r="P14" s="25">
        <f t="shared" si="3"/>
        <v>5</v>
      </c>
      <c r="Q14" s="194">
        <f>ROUND((0.8*'Side MDB'!W14+0.2*'Side Pole'!N14),3)</f>
        <v>5.8999999999999997E-2</v>
      </c>
      <c r="R14" s="195">
        <f t="shared" si="4"/>
        <v>0.39</v>
      </c>
      <c r="S14" s="138">
        <f t="shared" si="5"/>
        <v>5</v>
      </c>
      <c r="T14" s="196">
        <f>ROUND(((0.8*'Side MDB'!W14+0.2*'Side Pole'!N14)+(IF('Side MDB'!X14="N/A",(0.8*'Side MDB'!W14+0.2*'Side Pole'!N14),'Side MDB'!X14)))/2,3)</f>
        <v>9.1999999999999998E-2</v>
      </c>
      <c r="U14" s="195">
        <f t="shared" si="6"/>
        <v>0.61</v>
      </c>
      <c r="V14" s="25">
        <f t="shared" si="7"/>
        <v>5</v>
      </c>
      <c r="W14" s="16"/>
      <c r="X14" s="16"/>
      <c r="Y14" s="197"/>
      <c r="Z14" s="197"/>
      <c r="AA14" s="197"/>
      <c r="AB14" s="198"/>
      <c r="AC14" s="198"/>
      <c r="AD14" s="198"/>
      <c r="AE14" s="198"/>
      <c r="AF14" s="198"/>
      <c r="AG14" s="198"/>
      <c r="AH14" s="198"/>
      <c r="AI14" s="198"/>
      <c r="AJ14" s="198"/>
      <c r="AK14" s="198"/>
      <c r="AL14" s="198"/>
    </row>
    <row r="15" spans="1:38" ht="13.9" customHeight="1">
      <c r="A15" s="188">
        <v>10766</v>
      </c>
      <c r="B15" s="189" t="s">
        <v>371</v>
      </c>
      <c r="C15" s="204" t="str">
        <f>Rollover!A15</f>
        <v>Chevrolet</v>
      </c>
      <c r="D15" s="204" t="str">
        <f>Rollover!B15</f>
        <v>Cruze 5HB FWD</v>
      </c>
      <c r="E15" s="69" t="s">
        <v>207</v>
      </c>
      <c r="F15" s="191">
        <f>Rollover!C15</f>
        <v>2019</v>
      </c>
      <c r="G15" s="192">
        <v>315.48200000000003</v>
      </c>
      <c r="H15" s="12">
        <v>19.347000000000001</v>
      </c>
      <c r="I15" s="12">
        <v>36.037999999999997</v>
      </c>
      <c r="J15" s="193">
        <v>19.169</v>
      </c>
      <c r="K15" s="13">
        <v>2227.8989999999999</v>
      </c>
      <c r="L15" s="26">
        <f t="shared" si="10"/>
        <v>1.0868333006058599E-2</v>
      </c>
      <c r="M15" s="27">
        <f t="shared" si="0"/>
        <v>1.4610811068009599E-2</v>
      </c>
      <c r="N15" s="26">
        <f t="shared" si="1"/>
        <v>2.5000000000000001E-2</v>
      </c>
      <c r="O15" s="137">
        <f t="shared" si="2"/>
        <v>0.17</v>
      </c>
      <c r="P15" s="25">
        <f t="shared" si="3"/>
        <v>5</v>
      </c>
      <c r="Q15" s="194">
        <f>ROUND((0.8*'Side MDB'!W15+0.2*'Side Pole'!N15),3)</f>
        <v>5.8999999999999997E-2</v>
      </c>
      <c r="R15" s="195">
        <f t="shared" si="4"/>
        <v>0.39</v>
      </c>
      <c r="S15" s="138">
        <f t="shared" si="5"/>
        <v>5</v>
      </c>
      <c r="T15" s="196">
        <f>ROUND(((0.8*'Side MDB'!W15+0.2*'Side Pole'!N15)+(IF('Side MDB'!X15="N/A",(0.8*'Side MDB'!W15+0.2*'Side Pole'!N15),'Side MDB'!X15)))/2,3)</f>
        <v>9.1999999999999998E-2</v>
      </c>
      <c r="U15" s="195">
        <f t="shared" si="6"/>
        <v>0.61</v>
      </c>
      <c r="V15" s="25">
        <f t="shared" si="7"/>
        <v>5</v>
      </c>
      <c r="W15" s="16"/>
      <c r="X15" s="16"/>
      <c r="Y15" s="197"/>
      <c r="Z15" s="197"/>
      <c r="AA15" s="197"/>
      <c r="AB15" s="198"/>
      <c r="AC15" s="198"/>
      <c r="AD15" s="198"/>
      <c r="AE15" s="198"/>
      <c r="AF15" s="198"/>
      <c r="AG15" s="198"/>
      <c r="AH15" s="198"/>
      <c r="AI15" s="198"/>
      <c r="AJ15" s="198"/>
      <c r="AK15" s="198"/>
      <c r="AL15" s="198"/>
    </row>
    <row r="16" spans="1:38" ht="13.9" customHeight="1">
      <c r="A16" s="200">
        <v>10701</v>
      </c>
      <c r="B16" s="201" t="s">
        <v>324</v>
      </c>
      <c r="C16" s="190" t="str">
        <f>Rollover!A16</f>
        <v>Chevrolet</v>
      </c>
      <c r="D16" s="190" t="str">
        <f>Rollover!B16</f>
        <v>Silverado 1500 PU/CC RWD</v>
      </c>
      <c r="E16" s="69" t="s">
        <v>88</v>
      </c>
      <c r="F16" s="191">
        <f>Rollover!C16</f>
        <v>2019</v>
      </c>
      <c r="G16" s="202">
        <v>253.14699999999999</v>
      </c>
      <c r="H16" s="20">
        <v>22.536000000000001</v>
      </c>
      <c r="I16" s="20">
        <v>43.44</v>
      </c>
      <c r="J16" s="203">
        <v>21.526</v>
      </c>
      <c r="K16" s="21">
        <v>2626.5549999999998</v>
      </c>
      <c r="L16" s="26">
        <f t="shared" si="10"/>
        <v>4.7651540666635035E-3</v>
      </c>
      <c r="M16" s="27">
        <f t="shared" si="0"/>
        <v>2.1112771575714596E-2</v>
      </c>
      <c r="N16" s="26">
        <f t="shared" si="1"/>
        <v>2.5999999999999999E-2</v>
      </c>
      <c r="O16" s="137">
        <f t="shared" si="2"/>
        <v>0.17</v>
      </c>
      <c r="P16" s="25">
        <f t="shared" si="3"/>
        <v>5</v>
      </c>
      <c r="Q16" s="194">
        <f>ROUND((0.8*'Side MDB'!W16+0.2*'Side Pole'!N16),3)</f>
        <v>2.9000000000000001E-2</v>
      </c>
      <c r="R16" s="195">
        <f t="shared" si="4"/>
        <v>0.19</v>
      </c>
      <c r="S16" s="138">
        <f t="shared" si="5"/>
        <v>5</v>
      </c>
      <c r="T16" s="196">
        <f>ROUND(((0.8*'Side MDB'!W16+0.2*'Side Pole'!N16)+(IF('Side MDB'!X16="N/A",(0.8*'Side MDB'!W16+0.2*'Side Pole'!N16),'Side MDB'!X16)))/2,3)</f>
        <v>1.7999999999999999E-2</v>
      </c>
      <c r="U16" s="195">
        <f t="shared" si="6"/>
        <v>0.12</v>
      </c>
      <c r="V16" s="25">
        <f t="shared" si="7"/>
        <v>5</v>
      </c>
      <c r="W16" s="16"/>
      <c r="X16" s="16"/>
      <c r="Y16" s="197"/>
      <c r="Z16" s="197"/>
      <c r="AA16" s="197"/>
      <c r="AB16" s="198"/>
      <c r="AC16" s="198"/>
      <c r="AD16" s="198"/>
      <c r="AE16" s="198"/>
      <c r="AF16" s="198"/>
      <c r="AG16" s="198"/>
      <c r="AH16" s="198"/>
      <c r="AI16" s="198"/>
      <c r="AJ16" s="198"/>
      <c r="AK16" s="198"/>
      <c r="AL16" s="198"/>
    </row>
    <row r="17" spans="1:38" ht="13.9" customHeight="1">
      <c r="A17" s="200">
        <v>10701</v>
      </c>
      <c r="B17" s="201" t="s">
        <v>324</v>
      </c>
      <c r="C17" s="190" t="str">
        <f>Rollover!A17</f>
        <v>Chevrolet</v>
      </c>
      <c r="D17" s="190" t="str">
        <f>Rollover!B17</f>
        <v>Silverado 1500 PU/CC 4WD</v>
      </c>
      <c r="E17" s="69" t="s">
        <v>88</v>
      </c>
      <c r="F17" s="191">
        <f>Rollover!C17</f>
        <v>2019</v>
      </c>
      <c r="G17" s="202">
        <v>253.14699999999999</v>
      </c>
      <c r="H17" s="20">
        <v>22.536000000000001</v>
      </c>
      <c r="I17" s="20">
        <v>43.44</v>
      </c>
      <c r="J17" s="203">
        <v>21.526</v>
      </c>
      <c r="K17" s="21">
        <v>2626.5549999999998</v>
      </c>
      <c r="L17" s="26">
        <f t="shared" si="10"/>
        <v>4.7651540666635035E-3</v>
      </c>
      <c r="M17" s="27">
        <f t="shared" si="0"/>
        <v>2.1112771575714596E-2</v>
      </c>
      <c r="N17" s="26">
        <f t="shared" si="1"/>
        <v>2.5999999999999999E-2</v>
      </c>
      <c r="O17" s="137">
        <f t="shared" si="2"/>
        <v>0.17</v>
      </c>
      <c r="P17" s="25">
        <f t="shared" si="3"/>
        <v>5</v>
      </c>
      <c r="Q17" s="194">
        <f>ROUND((0.8*'Side MDB'!W17+0.2*'Side Pole'!N17),3)</f>
        <v>2.9000000000000001E-2</v>
      </c>
      <c r="R17" s="195">
        <f t="shared" si="4"/>
        <v>0.19</v>
      </c>
      <c r="S17" s="138">
        <f t="shared" si="5"/>
        <v>5</v>
      </c>
      <c r="T17" s="196">
        <f>ROUND(((0.8*'Side MDB'!W17+0.2*'Side Pole'!N17)+(IF('Side MDB'!X17="N/A",(0.8*'Side MDB'!W17+0.2*'Side Pole'!N17),'Side MDB'!X17)))/2,3)</f>
        <v>1.7999999999999999E-2</v>
      </c>
      <c r="U17" s="195">
        <f t="shared" si="6"/>
        <v>0.12</v>
      </c>
      <c r="V17" s="25">
        <f t="shared" si="7"/>
        <v>5</v>
      </c>
      <c r="W17" s="16"/>
      <c r="X17" s="16"/>
      <c r="Y17" s="197"/>
      <c r="Z17" s="197"/>
      <c r="AA17" s="197"/>
      <c r="AB17" s="198"/>
      <c r="AC17" s="198"/>
      <c r="AD17" s="198"/>
      <c r="AE17" s="198"/>
      <c r="AF17" s="198"/>
      <c r="AG17" s="198"/>
      <c r="AH17" s="198"/>
      <c r="AI17" s="198"/>
      <c r="AJ17" s="198"/>
      <c r="AK17" s="198"/>
      <c r="AL17" s="198"/>
    </row>
    <row r="18" spans="1:38" ht="13.9" customHeight="1">
      <c r="A18" s="200">
        <v>10701</v>
      </c>
      <c r="B18" s="201" t="s">
        <v>324</v>
      </c>
      <c r="C18" s="204" t="str">
        <f>Rollover!A18</f>
        <v>GMC</v>
      </c>
      <c r="D18" s="204" t="str">
        <f>Rollover!B18</f>
        <v>Sierra 1500 PU/CC RWD</v>
      </c>
      <c r="E18" s="69" t="s">
        <v>88</v>
      </c>
      <c r="F18" s="191">
        <f>Rollover!C18</f>
        <v>2019</v>
      </c>
      <c r="G18" s="202">
        <v>253.14699999999999</v>
      </c>
      <c r="H18" s="20">
        <v>22.536000000000001</v>
      </c>
      <c r="I18" s="20">
        <v>43.44</v>
      </c>
      <c r="J18" s="203">
        <v>21.526</v>
      </c>
      <c r="K18" s="21">
        <v>2626.5549999999998</v>
      </c>
      <c r="L18" s="26">
        <f t="shared" si="10"/>
        <v>4.7651540666635035E-3</v>
      </c>
      <c r="M18" s="27">
        <f t="shared" si="0"/>
        <v>2.1112771575714596E-2</v>
      </c>
      <c r="N18" s="26">
        <f t="shared" si="1"/>
        <v>2.5999999999999999E-2</v>
      </c>
      <c r="O18" s="137">
        <f t="shared" si="2"/>
        <v>0.17</v>
      </c>
      <c r="P18" s="25">
        <f t="shared" si="3"/>
        <v>5</v>
      </c>
      <c r="Q18" s="194">
        <f>ROUND((0.8*'Side MDB'!W18+0.2*'Side Pole'!N18),3)</f>
        <v>2.9000000000000001E-2</v>
      </c>
      <c r="R18" s="195">
        <f t="shared" si="4"/>
        <v>0.19</v>
      </c>
      <c r="S18" s="138">
        <f t="shared" si="5"/>
        <v>5</v>
      </c>
      <c r="T18" s="196">
        <f>ROUND(((0.8*'Side MDB'!W18+0.2*'Side Pole'!N18)+(IF('Side MDB'!X18="N/A",(0.8*'Side MDB'!W18+0.2*'Side Pole'!N18),'Side MDB'!X18)))/2,3)</f>
        <v>1.7999999999999999E-2</v>
      </c>
      <c r="U18" s="195">
        <f t="shared" si="6"/>
        <v>0.12</v>
      </c>
      <c r="V18" s="25">
        <f t="shared" si="7"/>
        <v>5</v>
      </c>
      <c r="W18" s="16"/>
      <c r="X18" s="16"/>
      <c r="Y18" s="197"/>
      <c r="Z18" s="197"/>
      <c r="AA18" s="197"/>
      <c r="AB18" s="198"/>
      <c r="AC18" s="198"/>
      <c r="AD18" s="198"/>
      <c r="AE18" s="198"/>
      <c r="AF18" s="198"/>
      <c r="AG18" s="198"/>
      <c r="AH18" s="198"/>
      <c r="AI18" s="198"/>
      <c r="AJ18" s="198"/>
      <c r="AK18" s="198"/>
      <c r="AL18" s="198"/>
    </row>
    <row r="19" spans="1:38" ht="13.9" customHeight="1">
      <c r="A19" s="200">
        <v>10701</v>
      </c>
      <c r="B19" s="201" t="s">
        <v>324</v>
      </c>
      <c r="C19" s="204" t="str">
        <f>Rollover!A19</f>
        <v>GMC</v>
      </c>
      <c r="D19" s="204" t="str">
        <f>Rollover!B19</f>
        <v>Sierra 1500 PU/CC 4WD</v>
      </c>
      <c r="E19" s="69" t="s">
        <v>88</v>
      </c>
      <c r="F19" s="191">
        <f>Rollover!C19</f>
        <v>2019</v>
      </c>
      <c r="G19" s="202">
        <v>253.14699999999999</v>
      </c>
      <c r="H19" s="20">
        <v>22.536000000000001</v>
      </c>
      <c r="I19" s="20">
        <v>43.44</v>
      </c>
      <c r="J19" s="203">
        <v>21.526</v>
      </c>
      <c r="K19" s="21">
        <v>2626.5549999999998</v>
      </c>
      <c r="L19" s="26">
        <f t="shared" si="10"/>
        <v>4.7651540666635035E-3</v>
      </c>
      <c r="M19" s="27">
        <f t="shared" si="0"/>
        <v>2.1112771575714596E-2</v>
      </c>
      <c r="N19" s="26">
        <f t="shared" si="1"/>
        <v>2.5999999999999999E-2</v>
      </c>
      <c r="O19" s="137">
        <f t="shared" si="2"/>
        <v>0.17</v>
      </c>
      <c r="P19" s="25">
        <f t="shared" si="3"/>
        <v>5</v>
      </c>
      <c r="Q19" s="194">
        <f>ROUND((0.8*'Side MDB'!W19+0.2*'Side Pole'!N19),3)</f>
        <v>2.9000000000000001E-2</v>
      </c>
      <c r="R19" s="195">
        <f t="shared" si="4"/>
        <v>0.19</v>
      </c>
      <c r="S19" s="138">
        <f t="shared" si="5"/>
        <v>5</v>
      </c>
      <c r="T19" s="196">
        <f>ROUND(((0.8*'Side MDB'!W19+0.2*'Side Pole'!N19)+(IF('Side MDB'!X19="N/A",(0.8*'Side MDB'!W19+0.2*'Side Pole'!N19),'Side MDB'!X19)))/2,3)</f>
        <v>1.7999999999999999E-2</v>
      </c>
      <c r="U19" s="195">
        <f t="shared" si="6"/>
        <v>0.12</v>
      </c>
      <c r="V19" s="25">
        <f t="shared" si="7"/>
        <v>5</v>
      </c>
      <c r="W19" s="16"/>
      <c r="X19" s="16"/>
      <c r="Y19" s="197"/>
      <c r="Z19" s="197"/>
      <c r="AA19" s="197"/>
      <c r="AB19" s="198"/>
      <c r="AC19" s="198"/>
      <c r="AD19" s="198"/>
      <c r="AE19" s="198"/>
      <c r="AF19" s="198"/>
      <c r="AG19" s="198"/>
      <c r="AH19" s="198"/>
      <c r="AI19" s="198"/>
      <c r="AJ19" s="198"/>
      <c r="AK19" s="198"/>
      <c r="AL19" s="198"/>
    </row>
    <row r="20" spans="1:38" ht="13.9" customHeight="1">
      <c r="A20" s="200">
        <v>10707</v>
      </c>
      <c r="B20" s="201" t="s">
        <v>328</v>
      </c>
      <c r="C20" s="190" t="str">
        <f>Rollover!A20</f>
        <v>Chevrolet</v>
      </c>
      <c r="D20" s="190" t="str">
        <f>Rollover!B20</f>
        <v>Silverado 1500 PU/EC RWD</v>
      </c>
      <c r="E20" s="69" t="s">
        <v>88</v>
      </c>
      <c r="F20" s="191">
        <f>Rollover!C20</f>
        <v>2019</v>
      </c>
      <c r="G20" s="192">
        <v>254.714</v>
      </c>
      <c r="H20" s="12">
        <v>25.966999999999999</v>
      </c>
      <c r="I20" s="12">
        <v>46.62</v>
      </c>
      <c r="J20" s="193">
        <v>23.521000000000001</v>
      </c>
      <c r="K20" s="193">
        <v>2105.5079999999998</v>
      </c>
      <c r="L20" s="26">
        <f t="shared" si="10"/>
        <v>4.8819354826032477E-3</v>
      </c>
      <c r="M20" s="27">
        <f t="shared" si="0"/>
        <v>1.3043674565575841E-2</v>
      </c>
      <c r="N20" s="26">
        <f t="shared" si="1"/>
        <v>1.7999999999999999E-2</v>
      </c>
      <c r="O20" s="137">
        <f t="shared" si="2"/>
        <v>0.12</v>
      </c>
      <c r="P20" s="25">
        <f t="shared" si="3"/>
        <v>5</v>
      </c>
      <c r="Q20" s="194">
        <f>ROUND((0.8*'Side MDB'!W20+0.2*'Side Pole'!N20),3)</f>
        <v>3.2000000000000001E-2</v>
      </c>
      <c r="R20" s="195">
        <f t="shared" si="4"/>
        <v>0.21</v>
      </c>
      <c r="S20" s="138">
        <f t="shared" si="5"/>
        <v>5</v>
      </c>
      <c r="T20" s="196">
        <f>ROUND(((0.8*'Side MDB'!W20+0.2*'Side Pole'!N20)+(IF('Side MDB'!X20="N/A",(0.8*'Side MDB'!W20+0.2*'Side Pole'!N20),'Side MDB'!X20)))/2,3)</f>
        <v>2.3E-2</v>
      </c>
      <c r="U20" s="195">
        <f t="shared" si="6"/>
        <v>0.15</v>
      </c>
      <c r="V20" s="25">
        <f t="shared" si="7"/>
        <v>5</v>
      </c>
      <c r="W20" s="16"/>
      <c r="X20" s="16"/>
      <c r="Y20" s="197"/>
      <c r="Z20" s="197"/>
      <c r="AA20" s="197"/>
      <c r="AB20" s="198"/>
      <c r="AC20" s="198"/>
      <c r="AD20" s="198"/>
      <c r="AE20" s="198"/>
      <c r="AF20" s="198"/>
      <c r="AG20" s="198"/>
      <c r="AH20" s="198"/>
      <c r="AI20" s="198"/>
      <c r="AJ20" s="198"/>
      <c r="AK20" s="198"/>
      <c r="AL20" s="198"/>
    </row>
    <row r="21" spans="1:38" ht="13.9" customHeight="1">
      <c r="A21" s="200">
        <v>10707</v>
      </c>
      <c r="B21" s="201" t="s">
        <v>328</v>
      </c>
      <c r="C21" s="190" t="str">
        <f>Rollover!A21</f>
        <v>Chevrolet</v>
      </c>
      <c r="D21" s="190" t="str">
        <f>Rollover!B21</f>
        <v>Silverado 1500 PU/EC 4WD</v>
      </c>
      <c r="E21" s="69" t="s">
        <v>88</v>
      </c>
      <c r="F21" s="191">
        <f>Rollover!C21</f>
        <v>2019</v>
      </c>
      <c r="G21" s="192">
        <v>254.714</v>
      </c>
      <c r="H21" s="12">
        <v>25.966999999999999</v>
      </c>
      <c r="I21" s="12">
        <v>46.62</v>
      </c>
      <c r="J21" s="193">
        <v>23.521000000000001</v>
      </c>
      <c r="K21" s="193">
        <v>2105.5079999999998</v>
      </c>
      <c r="L21" s="26">
        <f t="shared" si="10"/>
        <v>4.8819354826032477E-3</v>
      </c>
      <c r="M21" s="27">
        <f t="shared" si="0"/>
        <v>1.3043674565575841E-2</v>
      </c>
      <c r="N21" s="26">
        <f t="shared" si="1"/>
        <v>1.7999999999999999E-2</v>
      </c>
      <c r="O21" s="137">
        <f t="shared" si="2"/>
        <v>0.12</v>
      </c>
      <c r="P21" s="25">
        <f t="shared" si="3"/>
        <v>5</v>
      </c>
      <c r="Q21" s="194">
        <f>ROUND((0.8*'Side MDB'!W21+0.2*'Side Pole'!N21),3)</f>
        <v>3.2000000000000001E-2</v>
      </c>
      <c r="R21" s="195">
        <f t="shared" si="4"/>
        <v>0.21</v>
      </c>
      <c r="S21" s="138">
        <f t="shared" si="5"/>
        <v>5</v>
      </c>
      <c r="T21" s="196">
        <f>ROUND(((0.8*'Side MDB'!W21+0.2*'Side Pole'!N21)+(IF('Side MDB'!X21="N/A",(0.8*'Side MDB'!W21+0.2*'Side Pole'!N21),'Side MDB'!X21)))/2,3)</f>
        <v>2.3E-2</v>
      </c>
      <c r="U21" s="195">
        <f t="shared" si="6"/>
        <v>0.15</v>
      </c>
      <c r="V21" s="25">
        <f t="shared" si="7"/>
        <v>5</v>
      </c>
      <c r="W21" s="16"/>
      <c r="X21" s="16"/>
      <c r="Y21" s="197"/>
      <c r="Z21" s="197"/>
      <c r="AA21" s="197"/>
      <c r="AB21" s="198"/>
      <c r="AC21" s="198"/>
      <c r="AD21" s="198"/>
      <c r="AE21" s="198"/>
      <c r="AF21" s="198"/>
      <c r="AG21" s="198"/>
      <c r="AH21" s="198"/>
      <c r="AI21" s="198"/>
      <c r="AJ21" s="198"/>
      <c r="AK21" s="198"/>
      <c r="AL21" s="198"/>
    </row>
    <row r="22" spans="1:38" ht="13.9" customHeight="1">
      <c r="A22" s="200">
        <v>10707</v>
      </c>
      <c r="B22" s="201" t="s">
        <v>328</v>
      </c>
      <c r="C22" s="204" t="str">
        <f>Rollover!A22</f>
        <v>GMC</v>
      </c>
      <c r="D22" s="204" t="str">
        <f>Rollover!B22</f>
        <v>Sierra 1500 PU/EC RWD</v>
      </c>
      <c r="E22" s="69" t="s">
        <v>88</v>
      </c>
      <c r="F22" s="191">
        <f>Rollover!C22</f>
        <v>2019</v>
      </c>
      <c r="G22" s="192">
        <v>254.714</v>
      </c>
      <c r="H22" s="12">
        <v>25.966999999999999</v>
      </c>
      <c r="I22" s="12">
        <v>46.62</v>
      </c>
      <c r="J22" s="193">
        <v>23.521000000000001</v>
      </c>
      <c r="K22" s="193">
        <v>2105.5079999999998</v>
      </c>
      <c r="L22" s="26">
        <f t="shared" si="10"/>
        <v>4.8819354826032477E-3</v>
      </c>
      <c r="M22" s="27">
        <f t="shared" si="0"/>
        <v>1.3043674565575841E-2</v>
      </c>
      <c r="N22" s="26">
        <f t="shared" si="1"/>
        <v>1.7999999999999999E-2</v>
      </c>
      <c r="O22" s="137">
        <f t="shared" si="2"/>
        <v>0.12</v>
      </c>
      <c r="P22" s="25">
        <f t="shared" si="3"/>
        <v>5</v>
      </c>
      <c r="Q22" s="194">
        <f>ROUND((0.8*'Side MDB'!W22+0.2*'Side Pole'!N22),3)</f>
        <v>3.2000000000000001E-2</v>
      </c>
      <c r="R22" s="195">
        <f t="shared" si="4"/>
        <v>0.21</v>
      </c>
      <c r="S22" s="138">
        <f t="shared" si="5"/>
        <v>5</v>
      </c>
      <c r="T22" s="196">
        <f>ROUND(((0.8*'Side MDB'!W22+0.2*'Side Pole'!N22)+(IF('Side MDB'!X22="N/A",(0.8*'Side MDB'!W22+0.2*'Side Pole'!N22),'Side MDB'!X22)))/2,3)</f>
        <v>2.3E-2</v>
      </c>
      <c r="U22" s="195">
        <f t="shared" si="6"/>
        <v>0.15</v>
      </c>
      <c r="V22" s="25">
        <f t="shared" si="7"/>
        <v>5</v>
      </c>
      <c r="W22" s="16"/>
      <c r="X22" s="16"/>
      <c r="Y22" s="197"/>
      <c r="Z22" s="197"/>
      <c r="AA22" s="197"/>
      <c r="AB22" s="198"/>
      <c r="AC22" s="198"/>
      <c r="AD22" s="198"/>
      <c r="AE22" s="198"/>
      <c r="AF22" s="198"/>
      <c r="AG22" s="198"/>
      <c r="AH22" s="198"/>
      <c r="AI22" s="198"/>
      <c r="AJ22" s="198"/>
      <c r="AK22" s="198"/>
      <c r="AL22" s="198"/>
    </row>
    <row r="23" spans="1:38" ht="13.9" customHeight="1">
      <c r="A23" s="200">
        <v>10707</v>
      </c>
      <c r="B23" s="201" t="s">
        <v>328</v>
      </c>
      <c r="C23" s="204" t="str">
        <f>Rollover!A23</f>
        <v>GMC</v>
      </c>
      <c r="D23" s="204" t="str">
        <f>Rollover!B23</f>
        <v>Sierra 1500 PU/EC 4WD</v>
      </c>
      <c r="E23" s="69" t="s">
        <v>88</v>
      </c>
      <c r="F23" s="191">
        <f>Rollover!C23</f>
        <v>2019</v>
      </c>
      <c r="G23" s="192">
        <v>254.714</v>
      </c>
      <c r="H23" s="12">
        <v>25.966999999999999</v>
      </c>
      <c r="I23" s="12">
        <v>46.62</v>
      </c>
      <c r="J23" s="193">
        <v>23.521000000000001</v>
      </c>
      <c r="K23" s="193">
        <v>2105.5079999999998</v>
      </c>
      <c r="L23" s="26">
        <f t="shared" si="10"/>
        <v>4.8819354826032477E-3</v>
      </c>
      <c r="M23" s="27">
        <f t="shared" si="0"/>
        <v>1.3043674565575841E-2</v>
      </c>
      <c r="N23" s="26">
        <f t="shared" si="1"/>
        <v>1.7999999999999999E-2</v>
      </c>
      <c r="O23" s="137">
        <f t="shared" si="2"/>
        <v>0.12</v>
      </c>
      <c r="P23" s="25">
        <f t="shared" si="3"/>
        <v>5</v>
      </c>
      <c r="Q23" s="194">
        <f>ROUND((0.8*'Side MDB'!W23+0.2*'Side Pole'!N23),3)</f>
        <v>3.2000000000000001E-2</v>
      </c>
      <c r="R23" s="195">
        <f t="shared" si="4"/>
        <v>0.21</v>
      </c>
      <c r="S23" s="138">
        <f t="shared" si="5"/>
        <v>5</v>
      </c>
      <c r="T23" s="196">
        <f>ROUND(((0.8*'Side MDB'!W23+0.2*'Side Pole'!N23)+(IF('Side MDB'!X23="N/A",(0.8*'Side MDB'!W23+0.2*'Side Pole'!N23),'Side MDB'!X23)))/2,3)</f>
        <v>2.3E-2</v>
      </c>
      <c r="U23" s="195">
        <f t="shared" si="6"/>
        <v>0.15</v>
      </c>
      <c r="V23" s="25">
        <f t="shared" si="7"/>
        <v>5</v>
      </c>
      <c r="W23" s="16"/>
      <c r="X23" s="16"/>
      <c r="Y23" s="197"/>
      <c r="Z23" s="197"/>
      <c r="AA23" s="197"/>
      <c r="AB23" s="198"/>
      <c r="AC23" s="198"/>
      <c r="AD23" s="198"/>
      <c r="AE23" s="198"/>
      <c r="AF23" s="198"/>
      <c r="AG23" s="198"/>
      <c r="AH23" s="198"/>
      <c r="AI23" s="198"/>
      <c r="AJ23" s="198"/>
      <c r="AK23" s="198"/>
      <c r="AL23" s="198"/>
    </row>
    <row r="24" spans="1:38" ht="13.9" customHeight="1">
      <c r="A24" s="200">
        <v>10707</v>
      </c>
      <c r="B24" s="201" t="s">
        <v>328</v>
      </c>
      <c r="C24" s="204" t="str">
        <f>Rollover!A24</f>
        <v>Chevrolet</v>
      </c>
      <c r="D24" s="204" t="str">
        <f>Rollover!B24</f>
        <v>Silverado 1500 PU/RC RWD</v>
      </c>
      <c r="E24" s="69" t="s">
        <v>88</v>
      </c>
      <c r="F24" s="191">
        <f>Rollover!C24</f>
        <v>2019</v>
      </c>
      <c r="G24" s="192">
        <v>254.714</v>
      </c>
      <c r="H24" s="12">
        <v>25.966999999999999</v>
      </c>
      <c r="I24" s="12">
        <v>46.62</v>
      </c>
      <c r="J24" s="193">
        <v>23.521000000000001</v>
      </c>
      <c r="K24" s="193">
        <v>2105.5079999999998</v>
      </c>
      <c r="L24" s="26">
        <f t="shared" si="10"/>
        <v>4.8819354826032477E-3</v>
      </c>
      <c r="M24" s="27">
        <f t="shared" si="0"/>
        <v>1.3043674565575841E-2</v>
      </c>
      <c r="N24" s="26">
        <f t="shared" si="1"/>
        <v>1.7999999999999999E-2</v>
      </c>
      <c r="O24" s="137">
        <f t="shared" si="2"/>
        <v>0.12</v>
      </c>
      <c r="P24" s="25">
        <f t="shared" si="3"/>
        <v>5</v>
      </c>
      <c r="Q24" s="194">
        <f>ROUND((0.8*'Side MDB'!W24+0.2*'Side Pole'!N24),3)</f>
        <v>3.2000000000000001E-2</v>
      </c>
      <c r="R24" s="195">
        <f t="shared" si="4"/>
        <v>0.21</v>
      </c>
      <c r="S24" s="138">
        <f t="shared" si="5"/>
        <v>5</v>
      </c>
      <c r="T24" s="196">
        <f>ROUND(((0.8*'Side MDB'!W24+0.2*'Side Pole'!N24)+(IF('Side MDB'!X24="N/A",(0.8*'Side MDB'!W24+0.2*'Side Pole'!N24),'Side MDB'!X24)))/2,3)</f>
        <v>3.2000000000000001E-2</v>
      </c>
      <c r="U24" s="195">
        <f t="shared" si="6"/>
        <v>0.21</v>
      </c>
      <c r="V24" s="25">
        <f t="shared" si="7"/>
        <v>5</v>
      </c>
      <c r="W24" s="16"/>
      <c r="X24" s="16"/>
      <c r="Y24" s="197"/>
      <c r="Z24" s="197"/>
      <c r="AA24" s="197"/>
      <c r="AB24" s="198"/>
      <c r="AC24" s="198"/>
      <c r="AD24" s="198"/>
      <c r="AE24" s="198"/>
      <c r="AF24" s="198"/>
      <c r="AG24" s="198"/>
      <c r="AH24" s="198"/>
      <c r="AI24" s="198"/>
      <c r="AJ24" s="198"/>
      <c r="AK24" s="198"/>
      <c r="AL24" s="198"/>
    </row>
    <row r="25" spans="1:38" ht="13.9" customHeight="1">
      <c r="A25" s="200">
        <v>10707</v>
      </c>
      <c r="B25" s="201" t="s">
        <v>328</v>
      </c>
      <c r="C25" s="204" t="str">
        <f>Rollover!A25</f>
        <v>Chevrolet</v>
      </c>
      <c r="D25" s="204" t="str">
        <f>Rollover!B25</f>
        <v>Silverado 1500 PU/RC 4WD</v>
      </c>
      <c r="E25" s="69" t="s">
        <v>88</v>
      </c>
      <c r="F25" s="191">
        <f>Rollover!C25</f>
        <v>2019</v>
      </c>
      <c r="G25" s="192">
        <v>254.714</v>
      </c>
      <c r="H25" s="12">
        <v>25.966999999999999</v>
      </c>
      <c r="I25" s="12">
        <v>46.62</v>
      </c>
      <c r="J25" s="193">
        <v>23.521000000000001</v>
      </c>
      <c r="K25" s="193">
        <v>2105.5079999999998</v>
      </c>
      <c r="L25" s="26">
        <f t="shared" si="10"/>
        <v>4.8819354826032477E-3</v>
      </c>
      <c r="M25" s="27">
        <f t="shared" si="0"/>
        <v>1.3043674565575841E-2</v>
      </c>
      <c r="N25" s="26">
        <f t="shared" si="1"/>
        <v>1.7999999999999999E-2</v>
      </c>
      <c r="O25" s="137">
        <f t="shared" si="2"/>
        <v>0.12</v>
      </c>
      <c r="P25" s="25">
        <f t="shared" si="3"/>
        <v>5</v>
      </c>
      <c r="Q25" s="194">
        <f>ROUND((0.8*'Side MDB'!W25+0.2*'Side Pole'!N25),3)</f>
        <v>3.2000000000000001E-2</v>
      </c>
      <c r="R25" s="195">
        <f t="shared" si="4"/>
        <v>0.21</v>
      </c>
      <c r="S25" s="138">
        <f t="shared" si="5"/>
        <v>5</v>
      </c>
      <c r="T25" s="196">
        <f>ROUND(((0.8*'Side MDB'!W25+0.2*'Side Pole'!N25)+(IF('Side MDB'!X25="N/A",(0.8*'Side MDB'!W25+0.2*'Side Pole'!N25),'Side MDB'!X25)))/2,3)</f>
        <v>3.2000000000000001E-2</v>
      </c>
      <c r="U25" s="195">
        <f t="shared" si="6"/>
        <v>0.21</v>
      </c>
      <c r="V25" s="25">
        <f t="shared" si="7"/>
        <v>5</v>
      </c>
      <c r="W25" s="16"/>
      <c r="X25" s="16"/>
      <c r="Y25" s="197"/>
      <c r="Z25" s="197"/>
      <c r="AA25" s="197"/>
      <c r="AB25" s="198"/>
      <c r="AC25" s="198"/>
      <c r="AD25" s="198"/>
      <c r="AE25" s="198"/>
      <c r="AF25" s="198"/>
      <c r="AG25" s="198"/>
      <c r="AH25" s="198"/>
      <c r="AI25" s="198"/>
      <c r="AJ25" s="198"/>
      <c r="AK25" s="198"/>
      <c r="AL25" s="198"/>
    </row>
    <row r="26" spans="1:38" ht="13.9" customHeight="1">
      <c r="A26" s="200">
        <v>10707</v>
      </c>
      <c r="B26" s="201" t="s">
        <v>328</v>
      </c>
      <c r="C26" s="204" t="str">
        <f>Rollover!A26</f>
        <v>GMC</v>
      </c>
      <c r="D26" s="204" t="str">
        <f>Rollover!B26</f>
        <v>Sierra 1500 PU/RC RWD</v>
      </c>
      <c r="E26" s="69" t="s">
        <v>88</v>
      </c>
      <c r="F26" s="191">
        <f>Rollover!C26</f>
        <v>2019</v>
      </c>
      <c r="G26" s="192">
        <v>254.714</v>
      </c>
      <c r="H26" s="12">
        <v>25.966999999999999</v>
      </c>
      <c r="I26" s="12">
        <v>46.62</v>
      </c>
      <c r="J26" s="193">
        <v>23.521000000000001</v>
      </c>
      <c r="K26" s="193">
        <v>2105.5079999999998</v>
      </c>
      <c r="L26" s="26">
        <f t="shared" si="10"/>
        <v>4.8819354826032477E-3</v>
      </c>
      <c r="M26" s="27">
        <f t="shared" si="0"/>
        <v>1.3043674565575841E-2</v>
      </c>
      <c r="N26" s="26">
        <f t="shared" si="1"/>
        <v>1.7999999999999999E-2</v>
      </c>
      <c r="O26" s="137">
        <f t="shared" si="2"/>
        <v>0.12</v>
      </c>
      <c r="P26" s="25">
        <f t="shared" si="3"/>
        <v>5</v>
      </c>
      <c r="Q26" s="194">
        <f>ROUND((0.8*'Side MDB'!W26+0.2*'Side Pole'!N26),3)</f>
        <v>3.2000000000000001E-2</v>
      </c>
      <c r="R26" s="195">
        <f t="shared" si="4"/>
        <v>0.21</v>
      </c>
      <c r="S26" s="138">
        <f t="shared" si="5"/>
        <v>5</v>
      </c>
      <c r="T26" s="196">
        <f>ROUND(((0.8*'Side MDB'!W26+0.2*'Side Pole'!N26)+(IF('Side MDB'!X26="N/A",(0.8*'Side MDB'!W26+0.2*'Side Pole'!N26),'Side MDB'!X26)))/2,3)</f>
        <v>3.2000000000000001E-2</v>
      </c>
      <c r="U26" s="195">
        <f t="shared" si="6"/>
        <v>0.21</v>
      </c>
      <c r="V26" s="25">
        <f t="shared" si="7"/>
        <v>5</v>
      </c>
      <c r="W26" s="16"/>
      <c r="X26" s="16"/>
      <c r="Y26" s="197"/>
      <c r="Z26" s="197"/>
      <c r="AA26" s="197"/>
      <c r="AB26" s="198"/>
      <c r="AC26" s="198"/>
      <c r="AD26" s="198"/>
      <c r="AE26" s="198"/>
      <c r="AF26" s="198"/>
      <c r="AG26" s="198"/>
      <c r="AH26" s="198"/>
      <c r="AI26" s="198"/>
      <c r="AJ26" s="198"/>
      <c r="AK26" s="198"/>
      <c r="AL26" s="198"/>
    </row>
    <row r="27" spans="1:38" ht="13.9" customHeight="1">
      <c r="A27" s="200">
        <v>10707</v>
      </c>
      <c r="B27" s="201" t="s">
        <v>328</v>
      </c>
      <c r="C27" s="204" t="str">
        <f>Rollover!A27</f>
        <v>GMC</v>
      </c>
      <c r="D27" s="204" t="str">
        <f>Rollover!B27</f>
        <v>Sierra 1500 PU/RC 4WD</v>
      </c>
      <c r="E27" s="69" t="s">
        <v>88</v>
      </c>
      <c r="F27" s="191">
        <f>Rollover!C27</f>
        <v>2019</v>
      </c>
      <c r="G27" s="192">
        <v>254.714</v>
      </c>
      <c r="H27" s="12">
        <v>25.966999999999999</v>
      </c>
      <c r="I27" s="12">
        <v>46.62</v>
      </c>
      <c r="J27" s="193">
        <v>23.521000000000001</v>
      </c>
      <c r="K27" s="193">
        <v>2105.5079999999998</v>
      </c>
      <c r="L27" s="26">
        <f t="shared" si="10"/>
        <v>4.8819354826032477E-3</v>
      </c>
      <c r="M27" s="27">
        <f t="shared" si="0"/>
        <v>1.3043674565575841E-2</v>
      </c>
      <c r="N27" s="26">
        <f t="shared" si="1"/>
        <v>1.7999999999999999E-2</v>
      </c>
      <c r="O27" s="137">
        <f t="shared" si="2"/>
        <v>0.12</v>
      </c>
      <c r="P27" s="25">
        <f t="shared" si="3"/>
        <v>5</v>
      </c>
      <c r="Q27" s="194">
        <f>ROUND((0.8*'Side MDB'!W27+0.2*'Side Pole'!N27),3)</f>
        <v>3.2000000000000001E-2</v>
      </c>
      <c r="R27" s="195">
        <f t="shared" si="4"/>
        <v>0.21</v>
      </c>
      <c r="S27" s="138">
        <f t="shared" si="5"/>
        <v>5</v>
      </c>
      <c r="T27" s="196">
        <f>ROUND(((0.8*'Side MDB'!W27+0.2*'Side Pole'!N27)+(IF('Side MDB'!X27="N/A",(0.8*'Side MDB'!W27+0.2*'Side Pole'!N27),'Side MDB'!X27)))/2,3)</f>
        <v>3.2000000000000001E-2</v>
      </c>
      <c r="U27" s="195">
        <f t="shared" si="6"/>
        <v>0.21</v>
      </c>
      <c r="V27" s="25">
        <f t="shared" si="7"/>
        <v>5</v>
      </c>
      <c r="W27" s="16"/>
      <c r="X27" s="16"/>
      <c r="Y27" s="197"/>
      <c r="Z27" s="197"/>
      <c r="AA27" s="197"/>
      <c r="AB27" s="198"/>
      <c r="AC27" s="198"/>
      <c r="AD27" s="198"/>
      <c r="AE27" s="198"/>
      <c r="AF27" s="198"/>
      <c r="AG27" s="198"/>
      <c r="AH27" s="198"/>
      <c r="AI27" s="198"/>
      <c r="AJ27" s="198"/>
      <c r="AK27" s="198"/>
      <c r="AL27" s="198"/>
    </row>
    <row r="28" spans="1:38" ht="13.9" customHeight="1">
      <c r="A28" s="189">
        <v>8454</v>
      </c>
      <c r="B28" s="189" t="s">
        <v>195</v>
      </c>
      <c r="C28" s="190" t="str">
        <f>Rollover!A28</f>
        <v>Chevrolet</v>
      </c>
      <c r="D28" s="190" t="str">
        <f>Rollover!B28</f>
        <v>Silverado LD 1500 PU/EC RWD</v>
      </c>
      <c r="E28" s="69" t="s">
        <v>88</v>
      </c>
      <c r="F28" s="191">
        <f>Rollover!C28</f>
        <v>2019</v>
      </c>
      <c r="G28" s="192">
        <v>218.43700000000001</v>
      </c>
      <c r="H28" s="12">
        <v>20.960999999999999</v>
      </c>
      <c r="I28" s="12">
        <v>65.742999999999995</v>
      </c>
      <c r="J28" s="193">
        <v>27.853000000000002</v>
      </c>
      <c r="K28" s="193">
        <v>4529.0919999999996</v>
      </c>
      <c r="L28" s="26">
        <f t="shared" si="10"/>
        <v>2.6214856092246571E-3</v>
      </c>
      <c r="M28" s="27">
        <f t="shared" si="0"/>
        <v>0.11423909081373007</v>
      </c>
      <c r="N28" s="26">
        <f t="shared" si="1"/>
        <v>0.11700000000000001</v>
      </c>
      <c r="O28" s="137">
        <f t="shared" si="2"/>
        <v>0.78</v>
      </c>
      <c r="P28" s="25">
        <f t="shared" si="3"/>
        <v>4</v>
      </c>
      <c r="Q28" s="194">
        <f>ROUND((0.8*'Side MDB'!W28+0.2*'Side Pole'!N28),3)</f>
        <v>4.4999999999999998E-2</v>
      </c>
      <c r="R28" s="195">
        <f t="shared" si="4"/>
        <v>0.3</v>
      </c>
      <c r="S28" s="138">
        <f t="shared" si="5"/>
        <v>5</v>
      </c>
      <c r="T28" s="196">
        <f>ROUND(((0.8*'Side MDB'!W28+0.2*'Side Pole'!N28)+(IF('Side MDB'!X28="N/A",(0.8*'Side MDB'!W28+0.2*'Side Pole'!N28),'Side MDB'!X28)))/2,3)</f>
        <v>4.1000000000000002E-2</v>
      </c>
      <c r="U28" s="195">
        <f t="shared" si="6"/>
        <v>0.27</v>
      </c>
      <c r="V28" s="25">
        <f t="shared" si="7"/>
        <v>5</v>
      </c>
      <c r="W28" s="16"/>
      <c r="X28" s="16"/>
      <c r="Y28" s="197"/>
      <c r="Z28" s="197"/>
      <c r="AA28" s="197"/>
      <c r="AB28" s="198"/>
      <c r="AC28" s="198"/>
      <c r="AD28" s="198"/>
      <c r="AE28" s="198"/>
      <c r="AF28" s="198"/>
      <c r="AG28" s="198"/>
      <c r="AH28" s="198"/>
      <c r="AI28" s="198"/>
      <c r="AJ28" s="198"/>
      <c r="AK28" s="198"/>
      <c r="AL28" s="198"/>
    </row>
    <row r="29" spans="1:38" ht="13.9" customHeight="1">
      <c r="A29" s="189">
        <v>8454</v>
      </c>
      <c r="B29" s="189" t="s">
        <v>195</v>
      </c>
      <c r="C29" s="190" t="str">
        <f>Rollover!A29</f>
        <v>Chevrolet</v>
      </c>
      <c r="D29" s="190" t="str">
        <f>Rollover!B29</f>
        <v>Silverado LD 1500 PU/EC 4WD</v>
      </c>
      <c r="E29" s="69" t="s">
        <v>88</v>
      </c>
      <c r="F29" s="191">
        <f>Rollover!C29</f>
        <v>2019</v>
      </c>
      <c r="G29" s="192">
        <v>218.43700000000001</v>
      </c>
      <c r="H29" s="12">
        <v>20.960999999999999</v>
      </c>
      <c r="I29" s="12">
        <v>65.742999999999995</v>
      </c>
      <c r="J29" s="193">
        <v>27.853000000000002</v>
      </c>
      <c r="K29" s="193">
        <v>4529.0919999999996</v>
      </c>
      <c r="L29" s="26">
        <f t="shared" ref="L29:L88" si="11">NORMDIST(LN(G29),7.45231,0.73998,1)</f>
        <v>2.6214856092246571E-3</v>
      </c>
      <c r="M29" s="27">
        <f t="shared" ref="M29:M88" si="12">1/(1+EXP(6.3055-0.00094*K29))</f>
        <v>0.11423909081373007</v>
      </c>
      <c r="N29" s="26">
        <f t="shared" ref="N29:N88" si="13">ROUND(1-(1-L29)*(1-M29),3)</f>
        <v>0.11700000000000001</v>
      </c>
      <c r="O29" s="137">
        <f t="shared" ref="O29:O88" si="14">ROUND(N29/0.15,2)</f>
        <v>0.78</v>
      </c>
      <c r="P29" s="25">
        <f t="shared" ref="P29:P88" si="15">IF(O29&lt;0.67,5,IF(O29&lt;1,4,IF(O29&lt;1.33,3,IF(O29&lt;2.67,2,1))))</f>
        <v>4</v>
      </c>
      <c r="Q29" s="194">
        <f>ROUND((0.8*'Side MDB'!W29+0.2*'Side Pole'!N29),3)</f>
        <v>4.4999999999999998E-2</v>
      </c>
      <c r="R29" s="195">
        <f t="shared" ref="R29:R88" si="16">ROUND((Q29)/0.15,2)</f>
        <v>0.3</v>
      </c>
      <c r="S29" s="138">
        <f t="shared" ref="S29:S88" si="17">IF(R29&lt;0.67,5,IF(R29&lt;1,4,IF(R29&lt;1.33,3,IF(R29&lt;2.67,2,1))))</f>
        <v>5</v>
      </c>
      <c r="T29" s="196">
        <f>ROUND(((0.8*'Side MDB'!W29+0.2*'Side Pole'!N29)+(IF('Side MDB'!X29="N/A",(0.8*'Side MDB'!W29+0.2*'Side Pole'!N29),'Side MDB'!X29)))/2,3)</f>
        <v>4.1000000000000002E-2</v>
      </c>
      <c r="U29" s="195">
        <f t="shared" ref="U29:U88" si="18">ROUND((T29)/0.15,2)</f>
        <v>0.27</v>
      </c>
      <c r="V29" s="25">
        <f t="shared" ref="V29:V88" si="19">IF(U29&lt;0.67,5,IF(U29&lt;1,4,IF(U29&lt;1.33,3,IF(U29&lt;2.67,2,1))))</f>
        <v>5</v>
      </c>
      <c r="W29" s="16"/>
      <c r="X29" s="16"/>
      <c r="Y29" s="197"/>
      <c r="Z29" s="197"/>
      <c r="AA29" s="197"/>
      <c r="AB29" s="198"/>
      <c r="AC29" s="198"/>
      <c r="AD29" s="198"/>
      <c r="AE29" s="198"/>
      <c r="AF29" s="198"/>
      <c r="AG29" s="198"/>
      <c r="AH29" s="198"/>
      <c r="AI29" s="198"/>
      <c r="AJ29" s="198"/>
      <c r="AK29" s="198"/>
      <c r="AL29" s="198"/>
    </row>
    <row r="30" spans="1:38" ht="13.9" customHeight="1">
      <c r="A30" s="189">
        <v>8454</v>
      </c>
      <c r="B30" s="189" t="s">
        <v>195</v>
      </c>
      <c r="C30" s="204" t="str">
        <f>Rollover!A30</f>
        <v>GMC</v>
      </c>
      <c r="D30" s="204" t="str">
        <f>Rollover!B30</f>
        <v>Sierra Limited 1500 PU/EC RWD</v>
      </c>
      <c r="E30" s="69" t="s">
        <v>88</v>
      </c>
      <c r="F30" s="191">
        <f>Rollover!C30</f>
        <v>2019</v>
      </c>
      <c r="G30" s="192">
        <v>218.43700000000001</v>
      </c>
      <c r="H30" s="12">
        <v>20.960999999999999</v>
      </c>
      <c r="I30" s="12">
        <v>65.742999999999995</v>
      </c>
      <c r="J30" s="193">
        <v>27.853000000000002</v>
      </c>
      <c r="K30" s="193">
        <v>4529.0919999999996</v>
      </c>
      <c r="L30" s="26">
        <f t="shared" si="11"/>
        <v>2.6214856092246571E-3</v>
      </c>
      <c r="M30" s="27">
        <f t="shared" si="12"/>
        <v>0.11423909081373007</v>
      </c>
      <c r="N30" s="26">
        <f t="shared" si="13"/>
        <v>0.11700000000000001</v>
      </c>
      <c r="O30" s="137">
        <f t="shared" si="14"/>
        <v>0.78</v>
      </c>
      <c r="P30" s="25">
        <f t="shared" si="15"/>
        <v>4</v>
      </c>
      <c r="Q30" s="194">
        <f>ROUND((0.8*'Side MDB'!W30+0.2*'Side Pole'!N30),3)</f>
        <v>4.4999999999999998E-2</v>
      </c>
      <c r="R30" s="195">
        <f t="shared" si="16"/>
        <v>0.3</v>
      </c>
      <c r="S30" s="138">
        <f t="shared" si="17"/>
        <v>5</v>
      </c>
      <c r="T30" s="196">
        <f>ROUND(((0.8*'Side MDB'!W30+0.2*'Side Pole'!N30)+(IF('Side MDB'!X30="N/A",(0.8*'Side MDB'!W30+0.2*'Side Pole'!N30),'Side MDB'!X30)))/2,3)</f>
        <v>4.1000000000000002E-2</v>
      </c>
      <c r="U30" s="195">
        <f t="shared" si="18"/>
        <v>0.27</v>
      </c>
      <c r="V30" s="25">
        <f t="shared" si="19"/>
        <v>5</v>
      </c>
      <c r="W30" s="16"/>
      <c r="X30" s="16"/>
      <c r="Y30" s="197"/>
      <c r="Z30" s="197"/>
      <c r="AA30" s="197"/>
      <c r="AB30" s="198"/>
      <c r="AC30" s="198"/>
      <c r="AD30" s="198"/>
      <c r="AE30" s="198"/>
      <c r="AF30" s="198"/>
      <c r="AG30" s="198"/>
      <c r="AH30" s="198"/>
      <c r="AI30" s="198"/>
      <c r="AJ30" s="198"/>
      <c r="AK30" s="198"/>
      <c r="AL30" s="198"/>
    </row>
    <row r="31" spans="1:38" ht="13.9" customHeight="1">
      <c r="A31" s="189">
        <v>8454</v>
      </c>
      <c r="B31" s="189" t="s">
        <v>195</v>
      </c>
      <c r="C31" s="204" t="str">
        <f>Rollover!A31</f>
        <v>GMC</v>
      </c>
      <c r="D31" s="204" t="str">
        <f>Rollover!B31</f>
        <v>Sierra Limited 1500 PU/EC 4WD</v>
      </c>
      <c r="E31" s="69" t="s">
        <v>88</v>
      </c>
      <c r="F31" s="191">
        <f>Rollover!C31</f>
        <v>2019</v>
      </c>
      <c r="G31" s="192">
        <v>218.43700000000001</v>
      </c>
      <c r="H31" s="12">
        <v>20.960999999999999</v>
      </c>
      <c r="I31" s="12">
        <v>65.742999999999995</v>
      </c>
      <c r="J31" s="193">
        <v>27.853000000000002</v>
      </c>
      <c r="K31" s="193">
        <v>4529.0919999999996</v>
      </c>
      <c r="L31" s="26">
        <f t="shared" si="11"/>
        <v>2.6214856092246571E-3</v>
      </c>
      <c r="M31" s="27">
        <f t="shared" si="12"/>
        <v>0.11423909081373007</v>
      </c>
      <c r="N31" s="26">
        <f t="shared" si="13"/>
        <v>0.11700000000000001</v>
      </c>
      <c r="O31" s="137">
        <f t="shared" si="14"/>
        <v>0.78</v>
      </c>
      <c r="P31" s="25">
        <f t="shared" si="15"/>
        <v>4</v>
      </c>
      <c r="Q31" s="194">
        <f>ROUND((0.8*'Side MDB'!W31+0.2*'Side Pole'!N31),3)</f>
        <v>4.4999999999999998E-2</v>
      </c>
      <c r="R31" s="195">
        <f t="shared" si="16"/>
        <v>0.3</v>
      </c>
      <c r="S31" s="138">
        <f t="shared" si="17"/>
        <v>5</v>
      </c>
      <c r="T31" s="196">
        <f>ROUND(((0.8*'Side MDB'!W31+0.2*'Side Pole'!N31)+(IF('Side MDB'!X31="N/A",(0.8*'Side MDB'!W31+0.2*'Side Pole'!N31),'Side MDB'!X31)))/2,3)</f>
        <v>4.1000000000000002E-2</v>
      </c>
      <c r="U31" s="195">
        <f t="shared" si="18"/>
        <v>0.27</v>
      </c>
      <c r="V31" s="25">
        <f t="shared" si="19"/>
        <v>5</v>
      </c>
      <c r="W31" s="16"/>
      <c r="X31" s="16"/>
      <c r="Y31" s="197"/>
      <c r="Z31" s="197"/>
      <c r="AA31" s="197"/>
      <c r="AB31" s="198"/>
      <c r="AC31" s="198"/>
      <c r="AD31" s="198"/>
      <c r="AE31" s="198"/>
      <c r="AF31" s="198"/>
      <c r="AG31" s="198"/>
      <c r="AH31" s="198"/>
      <c r="AI31" s="198"/>
      <c r="AJ31" s="198"/>
      <c r="AK31" s="198"/>
      <c r="AL31" s="198"/>
    </row>
    <row r="32" spans="1:38" ht="13.9" customHeight="1">
      <c r="A32" s="189">
        <v>8661</v>
      </c>
      <c r="B32" s="189" t="s">
        <v>198</v>
      </c>
      <c r="C32" s="190" t="str">
        <f>Rollover!A32</f>
        <v>Chevrolet</v>
      </c>
      <c r="D32" s="190" t="str">
        <f>Rollover!B32</f>
        <v>Silverado 2500 PU/CC RWD</v>
      </c>
      <c r="E32" s="69" t="s">
        <v>88</v>
      </c>
      <c r="F32" s="191">
        <f>Rollover!C32</f>
        <v>2019</v>
      </c>
      <c r="G32" s="192">
        <v>239.13900000000001</v>
      </c>
      <c r="H32" s="12">
        <v>19.885000000000002</v>
      </c>
      <c r="I32" s="12">
        <v>45.804000000000002</v>
      </c>
      <c r="J32" s="193">
        <v>23.547000000000001</v>
      </c>
      <c r="K32" s="193">
        <v>3929.875</v>
      </c>
      <c r="L32" s="26">
        <f t="shared" si="11"/>
        <v>3.7999194778178757E-3</v>
      </c>
      <c r="M32" s="27">
        <f t="shared" si="12"/>
        <v>6.8407214472220257E-2</v>
      </c>
      <c r="N32" s="26">
        <f t="shared" si="13"/>
        <v>7.1999999999999995E-2</v>
      </c>
      <c r="O32" s="137">
        <f t="shared" si="14"/>
        <v>0.48</v>
      </c>
      <c r="P32" s="25">
        <f t="shared" si="15"/>
        <v>5</v>
      </c>
      <c r="Q32" s="194">
        <f>ROUND((0.8*'Side MDB'!W32+0.2*'Side Pole'!N32),3)</f>
        <v>0.04</v>
      </c>
      <c r="R32" s="195">
        <f t="shared" si="16"/>
        <v>0.27</v>
      </c>
      <c r="S32" s="138">
        <f t="shared" si="17"/>
        <v>5</v>
      </c>
      <c r="T32" s="196">
        <f>ROUND(((0.8*'Side MDB'!W32+0.2*'Side Pole'!N32)+(IF('Side MDB'!X32="N/A",(0.8*'Side MDB'!W32+0.2*'Side Pole'!N32),'Side MDB'!X32)))/2,3)</f>
        <v>2.3E-2</v>
      </c>
      <c r="U32" s="195">
        <f t="shared" si="18"/>
        <v>0.15</v>
      </c>
      <c r="V32" s="25">
        <f t="shared" si="19"/>
        <v>5</v>
      </c>
      <c r="W32" s="16"/>
      <c r="X32" s="16"/>
      <c r="Y32" s="197"/>
      <c r="Z32" s="197"/>
      <c r="AA32" s="197"/>
      <c r="AB32" s="198"/>
      <c r="AC32" s="198"/>
      <c r="AD32" s="198"/>
      <c r="AE32" s="198"/>
      <c r="AF32" s="198"/>
      <c r="AG32" s="198"/>
      <c r="AH32" s="198"/>
      <c r="AI32" s="198"/>
      <c r="AJ32" s="198"/>
      <c r="AK32" s="198"/>
      <c r="AL32" s="198"/>
    </row>
    <row r="33" spans="1:38" ht="13.9" customHeight="1">
      <c r="A33" s="189">
        <v>8661</v>
      </c>
      <c r="B33" s="189" t="s">
        <v>198</v>
      </c>
      <c r="C33" s="190" t="str">
        <f>Rollover!A33</f>
        <v>Chevrolet</v>
      </c>
      <c r="D33" s="190" t="str">
        <f>Rollover!B33</f>
        <v>Silverado 2500 PU/CC 4WD</v>
      </c>
      <c r="E33" s="69" t="s">
        <v>88</v>
      </c>
      <c r="F33" s="191">
        <f>Rollover!C34</f>
        <v>2019</v>
      </c>
      <c r="G33" s="192">
        <v>239.13900000000001</v>
      </c>
      <c r="H33" s="12">
        <v>19.885000000000002</v>
      </c>
      <c r="I33" s="12">
        <v>45.804000000000002</v>
      </c>
      <c r="J33" s="193">
        <v>23.547000000000001</v>
      </c>
      <c r="K33" s="193">
        <v>3929.875</v>
      </c>
      <c r="L33" s="26">
        <f t="shared" si="11"/>
        <v>3.7999194778178757E-3</v>
      </c>
      <c r="M33" s="27">
        <f t="shared" si="12"/>
        <v>6.8407214472220257E-2</v>
      </c>
      <c r="N33" s="26">
        <f t="shared" si="13"/>
        <v>7.1999999999999995E-2</v>
      </c>
      <c r="O33" s="137">
        <f t="shared" si="14"/>
        <v>0.48</v>
      </c>
      <c r="P33" s="25">
        <f t="shared" si="15"/>
        <v>5</v>
      </c>
      <c r="Q33" s="194">
        <f>ROUND((0.8*'Side MDB'!W33+0.2*'Side Pole'!N33),3)</f>
        <v>0.04</v>
      </c>
      <c r="R33" s="195">
        <f t="shared" si="16"/>
        <v>0.27</v>
      </c>
      <c r="S33" s="138">
        <f t="shared" si="17"/>
        <v>5</v>
      </c>
      <c r="T33" s="196">
        <f>ROUND(((0.8*'Side MDB'!W33+0.2*'Side Pole'!N33)+(IF('Side MDB'!X33="N/A",(0.8*'Side MDB'!W33+0.2*'Side Pole'!N33),'Side MDB'!X33)))/2,3)</f>
        <v>2.3E-2</v>
      </c>
      <c r="U33" s="195">
        <f t="shared" si="18"/>
        <v>0.15</v>
      </c>
      <c r="V33" s="25">
        <f t="shared" si="19"/>
        <v>5</v>
      </c>
      <c r="W33" s="16"/>
      <c r="X33" s="16"/>
      <c r="Y33" s="197"/>
      <c r="Z33" s="197"/>
      <c r="AA33" s="197"/>
      <c r="AB33" s="198"/>
      <c r="AC33" s="198"/>
      <c r="AD33" s="198"/>
      <c r="AE33" s="198"/>
      <c r="AF33" s="198"/>
      <c r="AG33" s="198"/>
      <c r="AH33" s="198"/>
      <c r="AI33" s="198"/>
      <c r="AJ33" s="198"/>
      <c r="AK33" s="198"/>
      <c r="AL33" s="198"/>
    </row>
    <row r="34" spans="1:38" ht="13.9" customHeight="1">
      <c r="A34" s="189">
        <v>8661</v>
      </c>
      <c r="B34" s="189" t="s">
        <v>198</v>
      </c>
      <c r="C34" s="204" t="str">
        <f>Rollover!A34</f>
        <v>GMC</v>
      </c>
      <c r="D34" s="204" t="str">
        <f>Rollover!B34</f>
        <v>Sierra 2500 PU/CC RWD</v>
      </c>
      <c r="E34" s="69" t="s">
        <v>88</v>
      </c>
      <c r="F34" s="191">
        <f>Rollover!C35</f>
        <v>2019</v>
      </c>
      <c r="G34" s="192">
        <v>239.13900000000001</v>
      </c>
      <c r="H34" s="12">
        <v>19.885000000000002</v>
      </c>
      <c r="I34" s="12">
        <v>45.804000000000002</v>
      </c>
      <c r="J34" s="193">
        <v>23.547000000000001</v>
      </c>
      <c r="K34" s="193">
        <v>3929.875</v>
      </c>
      <c r="L34" s="26">
        <f t="shared" si="11"/>
        <v>3.7999194778178757E-3</v>
      </c>
      <c r="M34" s="27">
        <f t="shared" si="12"/>
        <v>6.8407214472220257E-2</v>
      </c>
      <c r="N34" s="26">
        <f t="shared" si="13"/>
        <v>7.1999999999999995E-2</v>
      </c>
      <c r="O34" s="137">
        <f t="shared" si="14"/>
        <v>0.48</v>
      </c>
      <c r="P34" s="25">
        <f t="shared" si="15"/>
        <v>5</v>
      </c>
      <c r="Q34" s="194">
        <f>ROUND((0.8*'Side MDB'!W34+0.2*'Side Pole'!N34),3)</f>
        <v>0.04</v>
      </c>
      <c r="R34" s="195">
        <f t="shared" si="16"/>
        <v>0.27</v>
      </c>
      <c r="S34" s="138">
        <f t="shared" si="17"/>
        <v>5</v>
      </c>
      <c r="T34" s="196">
        <f>ROUND(((0.8*'Side MDB'!W34+0.2*'Side Pole'!N34)+(IF('Side MDB'!X34="N/A",(0.8*'Side MDB'!W34+0.2*'Side Pole'!N34),'Side MDB'!X34)))/2,3)</f>
        <v>2.3E-2</v>
      </c>
      <c r="U34" s="195">
        <f t="shared" si="18"/>
        <v>0.15</v>
      </c>
      <c r="V34" s="25">
        <f t="shared" si="19"/>
        <v>5</v>
      </c>
      <c r="W34" s="16"/>
      <c r="X34" s="16"/>
      <c r="Y34" s="197"/>
      <c r="Z34" s="197"/>
      <c r="AA34" s="197"/>
      <c r="AB34" s="198"/>
      <c r="AC34" s="198"/>
      <c r="AD34" s="198"/>
      <c r="AE34" s="198"/>
      <c r="AF34" s="198"/>
      <c r="AG34" s="198"/>
      <c r="AH34" s="198"/>
      <c r="AI34" s="198"/>
      <c r="AJ34" s="198"/>
      <c r="AK34" s="198"/>
      <c r="AL34" s="198"/>
    </row>
    <row r="35" spans="1:38" ht="13.9" customHeight="1">
      <c r="A35" s="189">
        <v>8661</v>
      </c>
      <c r="B35" s="189" t="s">
        <v>198</v>
      </c>
      <c r="C35" s="204" t="str">
        <f>Rollover!A35</f>
        <v>GMC</v>
      </c>
      <c r="D35" s="204" t="str">
        <f>Rollover!B35</f>
        <v>Sierra 2500 PU/CC 4WD</v>
      </c>
      <c r="E35" s="69" t="s">
        <v>88</v>
      </c>
      <c r="F35" s="191">
        <f>Rollover!C35</f>
        <v>2019</v>
      </c>
      <c r="G35" s="192">
        <v>239.13900000000001</v>
      </c>
      <c r="H35" s="12">
        <v>19.885000000000002</v>
      </c>
      <c r="I35" s="12">
        <v>45.804000000000002</v>
      </c>
      <c r="J35" s="193">
        <v>23.547000000000001</v>
      </c>
      <c r="K35" s="193">
        <v>3929.875</v>
      </c>
      <c r="L35" s="26">
        <f t="shared" si="11"/>
        <v>3.7999194778178757E-3</v>
      </c>
      <c r="M35" s="27">
        <f t="shared" si="12"/>
        <v>6.8407214472220257E-2</v>
      </c>
      <c r="N35" s="26">
        <f t="shared" si="13"/>
        <v>7.1999999999999995E-2</v>
      </c>
      <c r="O35" s="137">
        <f t="shared" si="14"/>
        <v>0.48</v>
      </c>
      <c r="P35" s="25">
        <f t="shared" si="15"/>
        <v>5</v>
      </c>
      <c r="Q35" s="194">
        <f>ROUND((0.8*'Side MDB'!W35+0.2*'Side Pole'!N35),3)</f>
        <v>0.04</v>
      </c>
      <c r="R35" s="195">
        <f t="shared" si="16"/>
        <v>0.27</v>
      </c>
      <c r="S35" s="138">
        <f t="shared" si="17"/>
        <v>5</v>
      </c>
      <c r="T35" s="196">
        <f>ROUND(((0.8*'Side MDB'!W35+0.2*'Side Pole'!N35)+(IF('Side MDB'!X35="N/A",(0.8*'Side MDB'!W35+0.2*'Side Pole'!N35),'Side MDB'!X35)))/2,3)</f>
        <v>2.3E-2</v>
      </c>
      <c r="U35" s="195">
        <f t="shared" si="18"/>
        <v>0.15</v>
      </c>
      <c r="V35" s="25">
        <f t="shared" si="19"/>
        <v>5</v>
      </c>
      <c r="W35" s="16"/>
      <c r="X35" s="16"/>
      <c r="Y35" s="197"/>
      <c r="Z35" s="197"/>
      <c r="AA35" s="197"/>
      <c r="AB35" s="198"/>
      <c r="AC35" s="198"/>
      <c r="AD35" s="198"/>
      <c r="AE35" s="198"/>
      <c r="AF35" s="198"/>
      <c r="AG35" s="198"/>
      <c r="AH35" s="198"/>
      <c r="AI35" s="198"/>
      <c r="AJ35" s="198"/>
      <c r="AK35" s="198"/>
      <c r="AL35" s="198"/>
    </row>
    <row r="36" spans="1:38" ht="13.9" customHeight="1">
      <c r="A36" s="189">
        <v>8663</v>
      </c>
      <c r="B36" s="189" t="s">
        <v>199</v>
      </c>
      <c r="C36" s="190" t="str">
        <f>Rollover!A36</f>
        <v>Chevrolet</v>
      </c>
      <c r="D36" s="190" t="str">
        <f>Rollover!B36</f>
        <v>Silverado 2500 PU/EC RWD</v>
      </c>
      <c r="E36" s="69" t="s">
        <v>88</v>
      </c>
      <c r="F36" s="191">
        <f>Rollover!C36</f>
        <v>2019</v>
      </c>
      <c r="G36" s="192">
        <v>265.22399999999999</v>
      </c>
      <c r="H36" s="12">
        <v>17.922000000000001</v>
      </c>
      <c r="I36" s="12">
        <v>47.838999999999999</v>
      </c>
      <c r="J36" s="193">
        <v>21.513000000000002</v>
      </c>
      <c r="K36" s="193">
        <v>4227.8950000000004</v>
      </c>
      <c r="L36" s="26">
        <f t="shared" si="11"/>
        <v>5.7122300660487485E-3</v>
      </c>
      <c r="M36" s="27">
        <f t="shared" si="12"/>
        <v>8.8565390275514064E-2</v>
      </c>
      <c r="N36" s="26">
        <f t="shared" si="13"/>
        <v>9.4E-2</v>
      </c>
      <c r="O36" s="137">
        <f t="shared" si="14"/>
        <v>0.63</v>
      </c>
      <c r="P36" s="25">
        <f t="shared" si="15"/>
        <v>5</v>
      </c>
      <c r="Q36" s="194">
        <f>ROUND((0.8*'Side MDB'!W36+0.2*'Side Pole'!N36),3)</f>
        <v>4.3999999999999997E-2</v>
      </c>
      <c r="R36" s="195">
        <f t="shared" si="16"/>
        <v>0.28999999999999998</v>
      </c>
      <c r="S36" s="138">
        <f t="shared" si="17"/>
        <v>5</v>
      </c>
      <c r="T36" s="196">
        <f>ROUND(((0.8*'Side MDB'!W36+0.2*'Side Pole'!N36)+(IF('Side MDB'!X36="N/A",(0.8*'Side MDB'!W36+0.2*'Side Pole'!N36),'Side MDB'!X36)))/2,3)</f>
        <v>2.5000000000000001E-2</v>
      </c>
      <c r="U36" s="195">
        <f t="shared" si="18"/>
        <v>0.17</v>
      </c>
      <c r="V36" s="25">
        <f t="shared" si="19"/>
        <v>5</v>
      </c>
      <c r="W36" s="16"/>
      <c r="X36" s="16"/>
      <c r="Y36" s="197"/>
      <c r="Z36" s="197"/>
      <c r="AA36" s="197"/>
      <c r="AB36" s="198"/>
      <c r="AC36" s="198"/>
      <c r="AD36" s="198"/>
      <c r="AE36" s="198"/>
      <c r="AF36" s="198"/>
      <c r="AG36" s="198"/>
      <c r="AH36" s="198"/>
      <c r="AI36" s="198"/>
      <c r="AJ36" s="198"/>
      <c r="AK36" s="198"/>
      <c r="AL36" s="198"/>
    </row>
    <row r="37" spans="1:38" ht="13.9" customHeight="1">
      <c r="A37" s="189">
        <v>8663</v>
      </c>
      <c r="B37" s="189" t="s">
        <v>199</v>
      </c>
      <c r="C37" s="190" t="str">
        <f>Rollover!A37</f>
        <v>Chevrolet</v>
      </c>
      <c r="D37" s="190" t="str">
        <f>Rollover!B37</f>
        <v>Silverado 2500 PU/EC 4WD</v>
      </c>
      <c r="E37" s="69" t="s">
        <v>88</v>
      </c>
      <c r="F37" s="191">
        <f>Rollover!C37</f>
        <v>2019</v>
      </c>
      <c r="G37" s="192">
        <v>265.22399999999999</v>
      </c>
      <c r="H37" s="12">
        <v>17.922000000000001</v>
      </c>
      <c r="I37" s="12">
        <v>47.838999999999999</v>
      </c>
      <c r="J37" s="193">
        <v>21.513000000000002</v>
      </c>
      <c r="K37" s="193">
        <v>4227.8950000000004</v>
      </c>
      <c r="L37" s="26">
        <f t="shared" ref="L37:L55" si="20">NORMDIST(LN(G37),7.45231,0.73998,1)</f>
        <v>5.7122300660487485E-3</v>
      </c>
      <c r="M37" s="27">
        <f t="shared" ref="M37:M55" si="21">1/(1+EXP(6.3055-0.00094*K37))</f>
        <v>8.8565390275514064E-2</v>
      </c>
      <c r="N37" s="26">
        <f t="shared" ref="N37:N55" si="22">ROUND(1-(1-L37)*(1-M37),3)</f>
        <v>9.4E-2</v>
      </c>
      <c r="O37" s="137">
        <f t="shared" ref="O37:O55" si="23">ROUND(N37/0.15,2)</f>
        <v>0.63</v>
      </c>
      <c r="P37" s="25">
        <f t="shared" ref="P37:P55" si="24">IF(O37&lt;0.67,5,IF(O37&lt;1,4,IF(O37&lt;1.33,3,IF(O37&lt;2.67,2,1))))</f>
        <v>5</v>
      </c>
      <c r="Q37" s="194">
        <f>ROUND((0.8*'Side MDB'!W37+0.2*'Side Pole'!N37),3)</f>
        <v>4.3999999999999997E-2</v>
      </c>
      <c r="R37" s="195">
        <f t="shared" ref="R37:R55" si="25">ROUND((Q37)/0.15,2)</f>
        <v>0.28999999999999998</v>
      </c>
      <c r="S37" s="138">
        <f t="shared" ref="S37:S55" si="26">IF(R37&lt;0.67,5,IF(R37&lt;1,4,IF(R37&lt;1.33,3,IF(R37&lt;2.67,2,1))))</f>
        <v>5</v>
      </c>
      <c r="T37" s="196">
        <f>ROUND(((0.8*'Side MDB'!W37+0.2*'Side Pole'!N37)+(IF('Side MDB'!X37="N/A",(0.8*'Side MDB'!W37+0.2*'Side Pole'!N37),'Side MDB'!X37)))/2,3)</f>
        <v>2.5000000000000001E-2</v>
      </c>
      <c r="U37" s="195">
        <f t="shared" ref="U37:U55" si="27">ROUND((T37)/0.15,2)</f>
        <v>0.17</v>
      </c>
      <c r="V37" s="25">
        <f t="shared" ref="V37:V55" si="28">IF(U37&lt;0.67,5,IF(U37&lt;1,4,IF(U37&lt;1.33,3,IF(U37&lt;2.67,2,1))))</f>
        <v>5</v>
      </c>
      <c r="W37" s="16"/>
      <c r="X37" s="16"/>
      <c r="Y37" s="197"/>
      <c r="Z37" s="197"/>
      <c r="AA37" s="197"/>
      <c r="AB37" s="198"/>
      <c r="AC37" s="198"/>
      <c r="AD37" s="198"/>
      <c r="AE37" s="198"/>
      <c r="AF37" s="198"/>
      <c r="AG37" s="198"/>
      <c r="AH37" s="198"/>
      <c r="AI37" s="198"/>
      <c r="AJ37" s="198"/>
      <c r="AK37" s="198"/>
      <c r="AL37" s="198"/>
    </row>
    <row r="38" spans="1:38" ht="13.9" customHeight="1">
      <c r="A38" s="189">
        <v>8663</v>
      </c>
      <c r="B38" s="189" t="s">
        <v>199</v>
      </c>
      <c r="C38" s="204" t="str">
        <f>Rollover!A38</f>
        <v>GMC</v>
      </c>
      <c r="D38" s="204" t="str">
        <f>Rollover!B38</f>
        <v>Sierra 2500 PU/EC RWD</v>
      </c>
      <c r="E38" s="69" t="s">
        <v>88</v>
      </c>
      <c r="F38" s="191">
        <f>Rollover!C38</f>
        <v>2019</v>
      </c>
      <c r="G38" s="192">
        <v>265.22399999999999</v>
      </c>
      <c r="H38" s="12">
        <v>17.922000000000001</v>
      </c>
      <c r="I38" s="12">
        <v>47.838999999999999</v>
      </c>
      <c r="J38" s="193">
        <v>21.513000000000002</v>
      </c>
      <c r="K38" s="193">
        <v>4227.8950000000004</v>
      </c>
      <c r="L38" s="26">
        <f t="shared" si="20"/>
        <v>5.7122300660487485E-3</v>
      </c>
      <c r="M38" s="27">
        <f t="shared" si="21"/>
        <v>8.8565390275514064E-2</v>
      </c>
      <c r="N38" s="26">
        <f t="shared" si="22"/>
        <v>9.4E-2</v>
      </c>
      <c r="O38" s="137">
        <f t="shared" si="23"/>
        <v>0.63</v>
      </c>
      <c r="P38" s="25">
        <f t="shared" si="24"/>
        <v>5</v>
      </c>
      <c r="Q38" s="194">
        <f>ROUND((0.8*'Side MDB'!W38+0.2*'Side Pole'!N38),3)</f>
        <v>4.3999999999999997E-2</v>
      </c>
      <c r="R38" s="195">
        <f t="shared" si="25"/>
        <v>0.28999999999999998</v>
      </c>
      <c r="S38" s="138">
        <f t="shared" si="26"/>
        <v>5</v>
      </c>
      <c r="T38" s="196">
        <f>ROUND(((0.8*'Side MDB'!W38+0.2*'Side Pole'!N38)+(IF('Side MDB'!X38="N/A",(0.8*'Side MDB'!W38+0.2*'Side Pole'!N38),'Side MDB'!X38)))/2,3)</f>
        <v>2.5000000000000001E-2</v>
      </c>
      <c r="U38" s="195">
        <f t="shared" si="27"/>
        <v>0.17</v>
      </c>
      <c r="V38" s="25">
        <f t="shared" si="28"/>
        <v>5</v>
      </c>
      <c r="W38" s="16"/>
      <c r="X38" s="16"/>
      <c r="Y38" s="197"/>
      <c r="Z38" s="197"/>
      <c r="AA38" s="197"/>
      <c r="AB38" s="198"/>
      <c r="AC38" s="198"/>
      <c r="AD38" s="198"/>
      <c r="AE38" s="198"/>
      <c r="AF38" s="198"/>
      <c r="AG38" s="198"/>
      <c r="AH38" s="198"/>
      <c r="AI38" s="198"/>
      <c r="AJ38" s="198"/>
      <c r="AK38" s="198"/>
      <c r="AL38" s="198"/>
    </row>
    <row r="39" spans="1:38" ht="13.9" customHeight="1">
      <c r="A39" s="189">
        <v>8663</v>
      </c>
      <c r="B39" s="189" t="s">
        <v>199</v>
      </c>
      <c r="C39" s="204" t="str">
        <f>Rollover!A39</f>
        <v>GMC</v>
      </c>
      <c r="D39" s="204" t="str">
        <f>Rollover!B39</f>
        <v>Sierra 2500 PU/EC 4WD</v>
      </c>
      <c r="E39" s="69" t="s">
        <v>88</v>
      </c>
      <c r="F39" s="191">
        <f>Rollover!C39</f>
        <v>2019</v>
      </c>
      <c r="G39" s="192">
        <v>265.22399999999999</v>
      </c>
      <c r="H39" s="12">
        <v>17.922000000000001</v>
      </c>
      <c r="I39" s="12">
        <v>47.838999999999999</v>
      </c>
      <c r="J39" s="193">
        <v>21.513000000000002</v>
      </c>
      <c r="K39" s="193">
        <v>4227.8950000000004</v>
      </c>
      <c r="L39" s="26">
        <f t="shared" si="20"/>
        <v>5.7122300660487485E-3</v>
      </c>
      <c r="M39" s="27">
        <f t="shared" si="21"/>
        <v>8.8565390275514064E-2</v>
      </c>
      <c r="N39" s="26">
        <f t="shared" si="22"/>
        <v>9.4E-2</v>
      </c>
      <c r="O39" s="137">
        <f t="shared" si="23"/>
        <v>0.63</v>
      </c>
      <c r="P39" s="25">
        <f t="shared" si="24"/>
        <v>5</v>
      </c>
      <c r="Q39" s="194">
        <f>ROUND((0.8*'Side MDB'!W39+0.2*'Side Pole'!N39),3)</f>
        <v>4.3999999999999997E-2</v>
      </c>
      <c r="R39" s="195">
        <f t="shared" si="25"/>
        <v>0.28999999999999998</v>
      </c>
      <c r="S39" s="138">
        <f t="shared" si="26"/>
        <v>5</v>
      </c>
      <c r="T39" s="196">
        <f>ROUND(((0.8*'Side MDB'!W39+0.2*'Side Pole'!N39)+(IF('Side MDB'!X39="N/A",(0.8*'Side MDB'!W39+0.2*'Side Pole'!N39),'Side MDB'!X39)))/2,3)</f>
        <v>2.5000000000000001E-2</v>
      </c>
      <c r="U39" s="195">
        <f t="shared" si="27"/>
        <v>0.17</v>
      </c>
      <c r="V39" s="25">
        <f t="shared" si="28"/>
        <v>5</v>
      </c>
      <c r="W39" s="16"/>
      <c r="X39" s="16"/>
      <c r="Y39" s="197"/>
      <c r="Z39" s="197"/>
      <c r="AA39" s="197"/>
      <c r="AB39" s="198"/>
      <c r="AC39" s="198"/>
      <c r="AD39" s="198"/>
      <c r="AE39" s="198"/>
      <c r="AF39" s="198"/>
      <c r="AG39" s="198"/>
      <c r="AH39" s="198"/>
      <c r="AI39" s="198"/>
      <c r="AJ39" s="198"/>
      <c r="AK39" s="198"/>
      <c r="AL39" s="198"/>
    </row>
    <row r="40" spans="1:38" ht="13.9" customHeight="1">
      <c r="A40" s="189">
        <v>8663</v>
      </c>
      <c r="B40" s="189" t="s">
        <v>199</v>
      </c>
      <c r="C40" s="204" t="str">
        <f>Rollover!A40</f>
        <v>Chevrolet</v>
      </c>
      <c r="D40" s="204" t="str">
        <f>Rollover!B40</f>
        <v>Silverado 2500 PU/RC RWD</v>
      </c>
      <c r="E40" s="69" t="s">
        <v>88</v>
      </c>
      <c r="F40" s="191">
        <f>Rollover!C40</f>
        <v>2019</v>
      </c>
      <c r="G40" s="192">
        <v>265.22399999999999</v>
      </c>
      <c r="H40" s="12">
        <v>17.922000000000001</v>
      </c>
      <c r="I40" s="12">
        <v>47.838999999999999</v>
      </c>
      <c r="J40" s="193">
        <v>21.513000000000002</v>
      </c>
      <c r="K40" s="193">
        <v>4227.8950000000004</v>
      </c>
      <c r="L40" s="26">
        <f t="shared" si="20"/>
        <v>5.7122300660487485E-3</v>
      </c>
      <c r="M40" s="27">
        <f t="shared" si="21"/>
        <v>8.8565390275514064E-2</v>
      </c>
      <c r="N40" s="26">
        <f t="shared" si="22"/>
        <v>9.4E-2</v>
      </c>
      <c r="O40" s="137">
        <f t="shared" si="23"/>
        <v>0.63</v>
      </c>
      <c r="P40" s="25">
        <f t="shared" si="24"/>
        <v>5</v>
      </c>
      <c r="Q40" s="194">
        <f>ROUND((0.8*'Side MDB'!W40+0.2*'Side Pole'!N40),3)</f>
        <v>4.3999999999999997E-2</v>
      </c>
      <c r="R40" s="195">
        <f t="shared" si="25"/>
        <v>0.28999999999999998</v>
      </c>
      <c r="S40" s="138">
        <f t="shared" si="26"/>
        <v>5</v>
      </c>
      <c r="T40" s="196">
        <f>ROUND(((0.8*'Side MDB'!W40+0.2*'Side Pole'!N40)+(IF('Side MDB'!X40="N/A",(0.8*'Side MDB'!W40+0.2*'Side Pole'!N40),'Side MDB'!X40)))/2,3)</f>
        <v>4.3999999999999997E-2</v>
      </c>
      <c r="U40" s="195">
        <f t="shared" si="27"/>
        <v>0.28999999999999998</v>
      </c>
      <c r="V40" s="25">
        <f t="shared" si="28"/>
        <v>5</v>
      </c>
      <c r="W40" s="16"/>
      <c r="X40" s="16"/>
      <c r="Y40" s="197"/>
      <c r="Z40" s="197"/>
      <c r="AA40" s="197"/>
      <c r="AB40" s="198"/>
      <c r="AC40" s="198"/>
      <c r="AD40" s="198"/>
      <c r="AE40" s="198"/>
      <c r="AF40" s="198"/>
      <c r="AG40" s="198"/>
      <c r="AH40" s="198"/>
      <c r="AI40" s="198"/>
      <c r="AJ40" s="198"/>
      <c r="AK40" s="198"/>
      <c r="AL40" s="198"/>
    </row>
    <row r="41" spans="1:38" ht="13.9" customHeight="1">
      <c r="A41" s="189">
        <v>8663</v>
      </c>
      <c r="B41" s="189" t="s">
        <v>199</v>
      </c>
      <c r="C41" s="204" t="str">
        <f>Rollover!A41</f>
        <v>Chevrolet</v>
      </c>
      <c r="D41" s="204" t="str">
        <f>Rollover!B41</f>
        <v>Silverado 2500 PU/RC 4WD</v>
      </c>
      <c r="E41" s="69" t="s">
        <v>88</v>
      </c>
      <c r="F41" s="191">
        <f>Rollover!C41</f>
        <v>2019</v>
      </c>
      <c r="G41" s="192">
        <v>265.22399999999999</v>
      </c>
      <c r="H41" s="12">
        <v>17.922000000000001</v>
      </c>
      <c r="I41" s="12">
        <v>47.838999999999999</v>
      </c>
      <c r="J41" s="193">
        <v>21.513000000000002</v>
      </c>
      <c r="K41" s="193">
        <v>4227.8950000000004</v>
      </c>
      <c r="L41" s="26">
        <f t="shared" si="20"/>
        <v>5.7122300660487485E-3</v>
      </c>
      <c r="M41" s="27">
        <f t="shared" si="21"/>
        <v>8.8565390275514064E-2</v>
      </c>
      <c r="N41" s="26">
        <f t="shared" si="22"/>
        <v>9.4E-2</v>
      </c>
      <c r="O41" s="137">
        <f t="shared" si="23"/>
        <v>0.63</v>
      </c>
      <c r="P41" s="25">
        <f t="shared" si="24"/>
        <v>5</v>
      </c>
      <c r="Q41" s="194">
        <f>ROUND((0.8*'Side MDB'!W41+0.2*'Side Pole'!N41),3)</f>
        <v>4.3999999999999997E-2</v>
      </c>
      <c r="R41" s="195">
        <f t="shared" si="25"/>
        <v>0.28999999999999998</v>
      </c>
      <c r="S41" s="138">
        <f t="shared" si="26"/>
        <v>5</v>
      </c>
      <c r="T41" s="196">
        <f>ROUND(((0.8*'Side MDB'!W41+0.2*'Side Pole'!N41)+(IF('Side MDB'!X41="N/A",(0.8*'Side MDB'!W41+0.2*'Side Pole'!N41),'Side MDB'!X41)))/2,3)</f>
        <v>4.3999999999999997E-2</v>
      </c>
      <c r="U41" s="195">
        <f t="shared" si="27"/>
        <v>0.28999999999999998</v>
      </c>
      <c r="V41" s="25">
        <f t="shared" si="28"/>
        <v>5</v>
      </c>
      <c r="W41" s="16"/>
      <c r="X41" s="16"/>
      <c r="Y41" s="197"/>
      <c r="Z41" s="197"/>
      <c r="AA41" s="197"/>
      <c r="AB41" s="198"/>
      <c r="AC41" s="198"/>
      <c r="AD41" s="198"/>
      <c r="AE41" s="198"/>
      <c r="AF41" s="198"/>
      <c r="AG41" s="198"/>
      <c r="AH41" s="198"/>
      <c r="AI41" s="198"/>
      <c r="AJ41" s="198"/>
      <c r="AK41" s="198"/>
      <c r="AL41" s="198"/>
    </row>
    <row r="42" spans="1:38" ht="13.9" customHeight="1">
      <c r="A42" s="189">
        <v>8663</v>
      </c>
      <c r="B42" s="189" t="s">
        <v>199</v>
      </c>
      <c r="C42" s="204" t="str">
        <f>Rollover!A42</f>
        <v>GMC</v>
      </c>
      <c r="D42" s="204" t="str">
        <f>Rollover!B42</f>
        <v>Sierra 2500 PU/RC RWD</v>
      </c>
      <c r="E42" s="69" t="s">
        <v>88</v>
      </c>
      <c r="F42" s="191">
        <f>Rollover!C42</f>
        <v>2019</v>
      </c>
      <c r="G42" s="192">
        <v>265.22399999999999</v>
      </c>
      <c r="H42" s="12">
        <v>17.922000000000001</v>
      </c>
      <c r="I42" s="12">
        <v>47.838999999999999</v>
      </c>
      <c r="J42" s="193">
        <v>21.513000000000002</v>
      </c>
      <c r="K42" s="193">
        <v>4227.8950000000004</v>
      </c>
      <c r="L42" s="26">
        <f t="shared" si="20"/>
        <v>5.7122300660487485E-3</v>
      </c>
      <c r="M42" s="27">
        <f t="shared" si="21"/>
        <v>8.8565390275514064E-2</v>
      </c>
      <c r="N42" s="26">
        <f t="shared" si="22"/>
        <v>9.4E-2</v>
      </c>
      <c r="O42" s="137">
        <f t="shared" si="23"/>
        <v>0.63</v>
      </c>
      <c r="P42" s="25">
        <f t="shared" si="24"/>
        <v>5</v>
      </c>
      <c r="Q42" s="194">
        <f>ROUND((0.8*'Side MDB'!W42+0.2*'Side Pole'!N42),3)</f>
        <v>4.3999999999999997E-2</v>
      </c>
      <c r="R42" s="195">
        <f t="shared" si="25"/>
        <v>0.28999999999999998</v>
      </c>
      <c r="S42" s="138">
        <f t="shared" si="26"/>
        <v>5</v>
      </c>
      <c r="T42" s="196">
        <f>ROUND(((0.8*'Side MDB'!W42+0.2*'Side Pole'!N42)+(IF('Side MDB'!X42="N/A",(0.8*'Side MDB'!W42+0.2*'Side Pole'!N42),'Side MDB'!X42)))/2,3)</f>
        <v>4.3999999999999997E-2</v>
      </c>
      <c r="U42" s="195">
        <f t="shared" si="27"/>
        <v>0.28999999999999998</v>
      </c>
      <c r="V42" s="25">
        <f t="shared" si="28"/>
        <v>5</v>
      </c>
      <c r="W42" s="16"/>
      <c r="X42" s="16"/>
      <c r="Y42" s="197"/>
      <c r="Z42" s="197"/>
      <c r="AA42" s="197"/>
      <c r="AB42" s="198"/>
      <c r="AC42" s="198"/>
      <c r="AD42" s="198"/>
      <c r="AE42" s="198"/>
      <c r="AF42" s="198"/>
      <c r="AG42" s="198"/>
      <c r="AH42" s="198"/>
      <c r="AI42" s="198"/>
      <c r="AJ42" s="198"/>
      <c r="AK42" s="198"/>
      <c r="AL42" s="198"/>
    </row>
    <row r="43" spans="1:38" ht="13.9" customHeight="1">
      <c r="A43" s="189">
        <v>8663</v>
      </c>
      <c r="B43" s="189" t="s">
        <v>199</v>
      </c>
      <c r="C43" s="204" t="str">
        <f>Rollover!A43</f>
        <v>GMC</v>
      </c>
      <c r="D43" s="204" t="str">
        <f>Rollover!B43</f>
        <v>Sierra 2500 PU/RC 4WD</v>
      </c>
      <c r="E43" s="69" t="s">
        <v>88</v>
      </c>
      <c r="F43" s="191">
        <f>Rollover!C43</f>
        <v>2019</v>
      </c>
      <c r="G43" s="192">
        <v>265.22399999999999</v>
      </c>
      <c r="H43" s="12">
        <v>17.922000000000001</v>
      </c>
      <c r="I43" s="12">
        <v>47.838999999999999</v>
      </c>
      <c r="J43" s="193">
        <v>21.513000000000002</v>
      </c>
      <c r="K43" s="193">
        <v>4227.8950000000004</v>
      </c>
      <c r="L43" s="26">
        <f t="shared" si="20"/>
        <v>5.7122300660487485E-3</v>
      </c>
      <c r="M43" s="27">
        <f t="shared" si="21"/>
        <v>8.8565390275514064E-2</v>
      </c>
      <c r="N43" s="26">
        <f t="shared" si="22"/>
        <v>9.4E-2</v>
      </c>
      <c r="O43" s="137">
        <f t="shared" si="23"/>
        <v>0.63</v>
      </c>
      <c r="P43" s="25">
        <f t="shared" si="24"/>
        <v>5</v>
      </c>
      <c r="Q43" s="194">
        <f>ROUND((0.8*'Side MDB'!W43+0.2*'Side Pole'!N43),3)</f>
        <v>4.3999999999999997E-2</v>
      </c>
      <c r="R43" s="195">
        <f t="shared" si="25"/>
        <v>0.28999999999999998</v>
      </c>
      <c r="S43" s="138">
        <f t="shared" si="26"/>
        <v>5</v>
      </c>
      <c r="T43" s="196">
        <f>ROUND(((0.8*'Side MDB'!W43+0.2*'Side Pole'!N43)+(IF('Side MDB'!X43="N/A",(0.8*'Side MDB'!W43+0.2*'Side Pole'!N43),'Side MDB'!X43)))/2,3)</f>
        <v>4.3999999999999997E-2</v>
      </c>
      <c r="U43" s="195">
        <f t="shared" si="27"/>
        <v>0.28999999999999998</v>
      </c>
      <c r="V43" s="25">
        <f t="shared" si="28"/>
        <v>5</v>
      </c>
      <c r="W43" s="16"/>
      <c r="X43" s="16"/>
      <c r="Y43" s="197"/>
      <c r="Z43" s="197"/>
      <c r="AA43" s="197"/>
      <c r="AB43" s="198"/>
      <c r="AC43" s="198"/>
      <c r="AD43" s="198"/>
      <c r="AE43" s="198"/>
      <c r="AF43" s="198"/>
      <c r="AG43" s="198"/>
      <c r="AH43" s="198"/>
      <c r="AI43" s="198"/>
      <c r="AJ43" s="198"/>
      <c r="AK43" s="198"/>
      <c r="AL43" s="198"/>
    </row>
    <row r="44" spans="1:38" ht="13.9" customHeight="1">
      <c r="A44" s="189">
        <v>8749</v>
      </c>
      <c r="B44" s="189" t="s">
        <v>249</v>
      </c>
      <c r="C44" s="190" t="str">
        <f>Rollover!A44</f>
        <v>Chevrolet</v>
      </c>
      <c r="D44" s="190" t="str">
        <f>Rollover!B44</f>
        <v>Suburban 1500 SUV RWD</v>
      </c>
      <c r="E44" s="69" t="s">
        <v>88</v>
      </c>
      <c r="F44" s="191">
        <f>Rollover!C44</f>
        <v>2019</v>
      </c>
      <c r="G44" s="192">
        <v>301.28500000000003</v>
      </c>
      <c r="H44" s="12">
        <v>23.574000000000002</v>
      </c>
      <c r="I44" s="12">
        <v>53.284999999999997</v>
      </c>
      <c r="J44" s="193">
        <v>25.065999999999999</v>
      </c>
      <c r="K44" s="193">
        <v>4520.5420000000004</v>
      </c>
      <c r="L44" s="26">
        <f t="shared" si="20"/>
        <v>9.2075854043889137E-3</v>
      </c>
      <c r="M44" s="27">
        <f t="shared" si="21"/>
        <v>0.11342835660316805</v>
      </c>
      <c r="N44" s="26">
        <f t="shared" si="22"/>
        <v>0.122</v>
      </c>
      <c r="O44" s="137">
        <f t="shared" si="23"/>
        <v>0.81</v>
      </c>
      <c r="P44" s="25">
        <f t="shared" si="24"/>
        <v>4</v>
      </c>
      <c r="Q44" s="194">
        <f>ROUND((0.8*'Side MDB'!W44+0.2*'Side Pole'!N44),3)</f>
        <v>0.06</v>
      </c>
      <c r="R44" s="195">
        <f t="shared" si="25"/>
        <v>0.4</v>
      </c>
      <c r="S44" s="138">
        <f t="shared" si="26"/>
        <v>5</v>
      </c>
      <c r="T44" s="196">
        <f>ROUND(((0.8*'Side MDB'!W44+0.2*'Side Pole'!N44)+(IF('Side MDB'!X44="N/A",(0.8*'Side MDB'!W44+0.2*'Side Pole'!N44),'Side MDB'!X44)))/2,3)</f>
        <v>3.5000000000000003E-2</v>
      </c>
      <c r="U44" s="195">
        <f t="shared" si="27"/>
        <v>0.23</v>
      </c>
      <c r="V44" s="25">
        <f t="shared" si="28"/>
        <v>5</v>
      </c>
      <c r="W44" s="16"/>
      <c r="X44" s="16"/>
      <c r="Y44" s="197"/>
      <c r="Z44" s="197"/>
      <c r="AA44" s="197"/>
      <c r="AB44" s="198"/>
      <c r="AC44" s="198"/>
      <c r="AD44" s="198"/>
      <c r="AE44" s="198"/>
      <c r="AF44" s="198"/>
      <c r="AG44" s="198"/>
      <c r="AH44" s="198"/>
      <c r="AI44" s="198"/>
      <c r="AJ44" s="198"/>
      <c r="AK44" s="198"/>
      <c r="AL44" s="198"/>
    </row>
    <row r="45" spans="1:38" ht="13.9" customHeight="1">
      <c r="A45" s="189">
        <v>8749</v>
      </c>
      <c r="B45" s="189" t="s">
        <v>249</v>
      </c>
      <c r="C45" s="190" t="str">
        <f>Rollover!A45</f>
        <v>Chevrolet</v>
      </c>
      <c r="D45" s="190" t="str">
        <f>Rollover!B45</f>
        <v>Suburban 1500 SUV 4WD</v>
      </c>
      <c r="E45" s="69" t="s">
        <v>88</v>
      </c>
      <c r="F45" s="191">
        <f>Rollover!C45</f>
        <v>2019</v>
      </c>
      <c r="G45" s="192">
        <v>301.28500000000003</v>
      </c>
      <c r="H45" s="12">
        <v>23.574000000000002</v>
      </c>
      <c r="I45" s="12">
        <v>53.284999999999997</v>
      </c>
      <c r="J45" s="193">
        <v>25.065999999999999</v>
      </c>
      <c r="K45" s="193">
        <v>4520.5420000000004</v>
      </c>
      <c r="L45" s="26">
        <f t="shared" si="20"/>
        <v>9.2075854043889137E-3</v>
      </c>
      <c r="M45" s="27">
        <f t="shared" si="21"/>
        <v>0.11342835660316805</v>
      </c>
      <c r="N45" s="26">
        <f t="shared" si="22"/>
        <v>0.122</v>
      </c>
      <c r="O45" s="137">
        <f t="shared" si="23"/>
        <v>0.81</v>
      </c>
      <c r="P45" s="25">
        <f t="shared" si="24"/>
        <v>4</v>
      </c>
      <c r="Q45" s="194">
        <f>ROUND((0.8*'Side MDB'!W45+0.2*'Side Pole'!N45),3)</f>
        <v>0.06</v>
      </c>
      <c r="R45" s="195">
        <f t="shared" si="25"/>
        <v>0.4</v>
      </c>
      <c r="S45" s="138">
        <f t="shared" si="26"/>
        <v>5</v>
      </c>
      <c r="T45" s="196">
        <f>ROUND(((0.8*'Side MDB'!W45+0.2*'Side Pole'!N45)+(IF('Side MDB'!X45="N/A",(0.8*'Side MDB'!W45+0.2*'Side Pole'!N45),'Side MDB'!X45)))/2,3)</f>
        <v>3.5000000000000003E-2</v>
      </c>
      <c r="U45" s="195">
        <f t="shared" si="27"/>
        <v>0.23</v>
      </c>
      <c r="V45" s="25">
        <f t="shared" si="28"/>
        <v>5</v>
      </c>
      <c r="W45" s="16"/>
      <c r="X45" s="16"/>
      <c r="Y45" s="197"/>
      <c r="Z45" s="197"/>
      <c r="AA45" s="197"/>
      <c r="AB45" s="198"/>
      <c r="AC45" s="198"/>
      <c r="AD45" s="198"/>
      <c r="AE45" s="198"/>
      <c r="AF45" s="198"/>
      <c r="AG45" s="198"/>
      <c r="AH45" s="198"/>
      <c r="AI45" s="198"/>
      <c r="AJ45" s="198"/>
      <c r="AK45" s="198"/>
      <c r="AL45" s="198"/>
    </row>
    <row r="46" spans="1:38" ht="13.9" customHeight="1">
      <c r="A46" s="189">
        <v>8749</v>
      </c>
      <c r="B46" s="189" t="s">
        <v>249</v>
      </c>
      <c r="C46" s="204" t="str">
        <f>Rollover!A46</f>
        <v>GMC</v>
      </c>
      <c r="D46" s="204" t="str">
        <f>Rollover!B46</f>
        <v>Yukon XL 1500 SUV RWD</v>
      </c>
      <c r="E46" s="69" t="s">
        <v>88</v>
      </c>
      <c r="F46" s="191">
        <f>Rollover!C46</f>
        <v>2019</v>
      </c>
      <c r="G46" s="192">
        <v>301.28500000000003</v>
      </c>
      <c r="H46" s="12">
        <v>23.574000000000002</v>
      </c>
      <c r="I46" s="12">
        <v>53.284999999999997</v>
      </c>
      <c r="J46" s="193">
        <v>25.065999999999999</v>
      </c>
      <c r="K46" s="193">
        <v>4520.5420000000004</v>
      </c>
      <c r="L46" s="26">
        <f t="shared" si="20"/>
        <v>9.2075854043889137E-3</v>
      </c>
      <c r="M46" s="27">
        <f t="shared" si="21"/>
        <v>0.11342835660316805</v>
      </c>
      <c r="N46" s="26">
        <f t="shared" si="22"/>
        <v>0.122</v>
      </c>
      <c r="O46" s="137">
        <f t="shared" si="23"/>
        <v>0.81</v>
      </c>
      <c r="P46" s="25">
        <f t="shared" si="24"/>
        <v>4</v>
      </c>
      <c r="Q46" s="194">
        <f>ROUND((0.8*'Side MDB'!W46+0.2*'Side Pole'!N46),3)</f>
        <v>0.06</v>
      </c>
      <c r="R46" s="195">
        <f t="shared" si="25"/>
        <v>0.4</v>
      </c>
      <c r="S46" s="138">
        <f t="shared" si="26"/>
        <v>5</v>
      </c>
      <c r="T46" s="196">
        <f>ROUND(((0.8*'Side MDB'!W46+0.2*'Side Pole'!N46)+(IF('Side MDB'!X46="N/A",(0.8*'Side MDB'!W46+0.2*'Side Pole'!N46),'Side MDB'!X46)))/2,3)</f>
        <v>3.5000000000000003E-2</v>
      </c>
      <c r="U46" s="195">
        <f t="shared" si="27"/>
        <v>0.23</v>
      </c>
      <c r="V46" s="25">
        <f t="shared" si="28"/>
        <v>5</v>
      </c>
      <c r="W46" s="16"/>
      <c r="X46" s="16"/>
      <c r="Y46" s="197"/>
      <c r="Z46" s="197"/>
      <c r="AA46" s="197"/>
      <c r="AB46" s="198"/>
      <c r="AC46" s="198"/>
      <c r="AD46" s="198"/>
      <c r="AE46" s="198"/>
      <c r="AF46" s="198"/>
      <c r="AG46" s="198"/>
      <c r="AH46" s="198"/>
      <c r="AI46" s="198"/>
      <c r="AJ46" s="198"/>
      <c r="AK46" s="198"/>
      <c r="AL46" s="198"/>
    </row>
    <row r="47" spans="1:38" ht="13.9" customHeight="1">
      <c r="A47" s="189">
        <v>8749</v>
      </c>
      <c r="B47" s="189" t="s">
        <v>249</v>
      </c>
      <c r="C47" s="204" t="str">
        <f>Rollover!A47</f>
        <v>GMC</v>
      </c>
      <c r="D47" s="204" t="str">
        <f>Rollover!B47</f>
        <v>Yukon XL 1500 SUV 4WD</v>
      </c>
      <c r="E47" s="69" t="s">
        <v>88</v>
      </c>
      <c r="F47" s="191">
        <f>Rollover!C47</f>
        <v>2019</v>
      </c>
      <c r="G47" s="192">
        <v>301.28500000000003</v>
      </c>
      <c r="H47" s="12">
        <v>23.574000000000002</v>
      </c>
      <c r="I47" s="12">
        <v>53.284999999999997</v>
      </c>
      <c r="J47" s="193">
        <v>25.065999999999999</v>
      </c>
      <c r="K47" s="193">
        <v>4520.5420000000004</v>
      </c>
      <c r="L47" s="26">
        <f t="shared" si="20"/>
        <v>9.2075854043889137E-3</v>
      </c>
      <c r="M47" s="27">
        <f t="shared" si="21"/>
        <v>0.11342835660316805</v>
      </c>
      <c r="N47" s="26">
        <f t="shared" si="22"/>
        <v>0.122</v>
      </c>
      <c r="O47" s="137">
        <f t="shared" si="23"/>
        <v>0.81</v>
      </c>
      <c r="P47" s="25">
        <f t="shared" si="24"/>
        <v>4</v>
      </c>
      <c r="Q47" s="194">
        <f>ROUND((0.8*'Side MDB'!W47+0.2*'Side Pole'!N47),3)</f>
        <v>0.06</v>
      </c>
      <c r="R47" s="195">
        <f t="shared" si="25"/>
        <v>0.4</v>
      </c>
      <c r="S47" s="138">
        <f t="shared" si="26"/>
        <v>5</v>
      </c>
      <c r="T47" s="196">
        <f>ROUND(((0.8*'Side MDB'!W47+0.2*'Side Pole'!N47)+(IF('Side MDB'!X47="N/A",(0.8*'Side MDB'!W47+0.2*'Side Pole'!N47),'Side MDB'!X47)))/2,3)</f>
        <v>3.5000000000000003E-2</v>
      </c>
      <c r="U47" s="195">
        <f t="shared" si="27"/>
        <v>0.23</v>
      </c>
      <c r="V47" s="25">
        <f t="shared" si="28"/>
        <v>5</v>
      </c>
      <c r="W47" s="16"/>
      <c r="X47" s="16"/>
      <c r="Y47" s="197"/>
      <c r="Z47" s="197"/>
      <c r="AA47" s="197"/>
      <c r="AB47" s="198"/>
      <c r="AC47" s="198"/>
      <c r="AD47" s="198"/>
      <c r="AE47" s="198"/>
      <c r="AF47" s="198"/>
      <c r="AG47" s="198"/>
      <c r="AH47" s="198"/>
      <c r="AI47" s="198"/>
      <c r="AJ47" s="198"/>
      <c r="AK47" s="198"/>
      <c r="AL47" s="198"/>
    </row>
    <row r="48" spans="1:38" ht="13.9" customHeight="1">
      <c r="A48" s="189">
        <v>8640</v>
      </c>
      <c r="B48" s="189" t="s">
        <v>261</v>
      </c>
      <c r="C48" s="190" t="str">
        <f>Rollover!A48</f>
        <v>Chevrolet</v>
      </c>
      <c r="D48" s="190" t="str">
        <f>Rollover!B48</f>
        <v>Tahoe SUV RWD</v>
      </c>
      <c r="E48" s="69" t="s">
        <v>202</v>
      </c>
      <c r="F48" s="191">
        <f>Rollover!C48</f>
        <v>2019</v>
      </c>
      <c r="G48" s="192">
        <v>354.99599999999998</v>
      </c>
      <c r="H48" s="12">
        <v>22.597000000000001</v>
      </c>
      <c r="I48" s="12">
        <v>50.014000000000003</v>
      </c>
      <c r="J48" s="193">
        <v>23.731000000000002</v>
      </c>
      <c r="K48" s="193">
        <v>3971.6680000000001</v>
      </c>
      <c r="L48" s="26">
        <f t="shared" si="20"/>
        <v>1.6361407982655961E-2</v>
      </c>
      <c r="M48" s="27">
        <f t="shared" si="21"/>
        <v>7.0953630419648445E-2</v>
      </c>
      <c r="N48" s="26">
        <f t="shared" si="22"/>
        <v>8.5999999999999993E-2</v>
      </c>
      <c r="O48" s="137">
        <f t="shared" si="23"/>
        <v>0.56999999999999995</v>
      </c>
      <c r="P48" s="25">
        <f t="shared" si="24"/>
        <v>5</v>
      </c>
      <c r="Q48" s="194">
        <f>ROUND((0.8*'Side MDB'!W48+0.2*'Side Pole'!N48),3)</f>
        <v>4.1000000000000002E-2</v>
      </c>
      <c r="R48" s="195">
        <f t="shared" si="25"/>
        <v>0.27</v>
      </c>
      <c r="S48" s="138">
        <f t="shared" si="26"/>
        <v>5</v>
      </c>
      <c r="T48" s="196">
        <f>ROUND(((0.8*'Side MDB'!W48+0.2*'Side Pole'!N48)+(IF('Side MDB'!X48="N/A",(0.8*'Side MDB'!W48+0.2*'Side Pole'!N48),'Side MDB'!X48)))/2,3)</f>
        <v>2.3E-2</v>
      </c>
      <c r="U48" s="195">
        <f t="shared" si="27"/>
        <v>0.15</v>
      </c>
      <c r="V48" s="25">
        <f t="shared" si="28"/>
        <v>5</v>
      </c>
      <c r="W48" s="16"/>
      <c r="X48" s="16"/>
      <c r="Y48" s="197"/>
      <c r="Z48" s="197"/>
      <c r="AA48" s="197"/>
      <c r="AB48" s="198"/>
      <c r="AC48" s="198"/>
      <c r="AD48" s="198"/>
      <c r="AE48" s="198"/>
      <c r="AF48" s="198"/>
      <c r="AG48" s="198"/>
      <c r="AH48" s="198"/>
      <c r="AI48" s="198"/>
      <c r="AJ48" s="198"/>
      <c r="AK48" s="198"/>
      <c r="AL48" s="198"/>
    </row>
    <row r="49" spans="1:38" ht="13.9" customHeight="1">
      <c r="A49" s="189">
        <v>8640</v>
      </c>
      <c r="B49" s="189" t="s">
        <v>261</v>
      </c>
      <c r="C49" s="190" t="str">
        <f>Rollover!A49</f>
        <v>Chevrolet</v>
      </c>
      <c r="D49" s="190" t="str">
        <f>Rollover!B49</f>
        <v>Tahoe SUV 4WD</v>
      </c>
      <c r="E49" s="69" t="s">
        <v>202</v>
      </c>
      <c r="F49" s="191">
        <f>Rollover!C49</f>
        <v>2019</v>
      </c>
      <c r="G49" s="192">
        <v>354.99599999999998</v>
      </c>
      <c r="H49" s="12">
        <v>22.597000000000001</v>
      </c>
      <c r="I49" s="12">
        <v>50.014000000000003</v>
      </c>
      <c r="J49" s="193">
        <v>23.731000000000002</v>
      </c>
      <c r="K49" s="193">
        <v>3971.6680000000001</v>
      </c>
      <c r="L49" s="26">
        <f t="shared" si="20"/>
        <v>1.6361407982655961E-2</v>
      </c>
      <c r="M49" s="27">
        <f t="shared" si="21"/>
        <v>7.0953630419648445E-2</v>
      </c>
      <c r="N49" s="26">
        <f t="shared" si="22"/>
        <v>8.5999999999999993E-2</v>
      </c>
      <c r="O49" s="137">
        <f t="shared" si="23"/>
        <v>0.56999999999999995</v>
      </c>
      <c r="P49" s="25">
        <f t="shared" si="24"/>
        <v>5</v>
      </c>
      <c r="Q49" s="194">
        <f>ROUND((0.8*'Side MDB'!W49+0.2*'Side Pole'!N49),3)</f>
        <v>4.1000000000000002E-2</v>
      </c>
      <c r="R49" s="195">
        <f t="shared" si="25"/>
        <v>0.27</v>
      </c>
      <c r="S49" s="138">
        <f t="shared" si="26"/>
        <v>5</v>
      </c>
      <c r="T49" s="196">
        <f>ROUND(((0.8*'Side MDB'!W49+0.2*'Side Pole'!N49)+(IF('Side MDB'!X49="N/A",(0.8*'Side MDB'!W49+0.2*'Side Pole'!N49),'Side MDB'!X49)))/2,3)</f>
        <v>2.3E-2</v>
      </c>
      <c r="U49" s="195">
        <f t="shared" si="27"/>
        <v>0.15</v>
      </c>
      <c r="V49" s="25">
        <f t="shared" si="28"/>
        <v>5</v>
      </c>
      <c r="W49" s="16"/>
      <c r="X49" s="16"/>
      <c r="Y49" s="197"/>
      <c r="Z49" s="197"/>
      <c r="AA49" s="197"/>
      <c r="AB49" s="198"/>
      <c r="AC49" s="198"/>
      <c r="AD49" s="198"/>
      <c r="AE49" s="198"/>
      <c r="AF49" s="198"/>
      <c r="AG49" s="198"/>
      <c r="AH49" s="198"/>
      <c r="AI49" s="198"/>
      <c r="AJ49" s="198"/>
      <c r="AK49" s="198"/>
      <c r="AL49" s="198"/>
    </row>
    <row r="50" spans="1:38" ht="12" customHeight="1">
      <c r="A50" s="189">
        <v>8640</v>
      </c>
      <c r="B50" s="189" t="s">
        <v>261</v>
      </c>
      <c r="C50" s="204" t="str">
        <f>Rollover!A50</f>
        <v>GMC</v>
      </c>
      <c r="D50" s="204" t="str">
        <f>Rollover!B50</f>
        <v>Yukon SUV RWD</v>
      </c>
      <c r="E50" s="69" t="s">
        <v>202</v>
      </c>
      <c r="F50" s="191">
        <f>Rollover!C50</f>
        <v>2019</v>
      </c>
      <c r="G50" s="192">
        <v>354.99599999999998</v>
      </c>
      <c r="H50" s="12">
        <v>22.597000000000001</v>
      </c>
      <c r="I50" s="12">
        <v>50.014000000000003</v>
      </c>
      <c r="J50" s="193">
        <v>23.731000000000002</v>
      </c>
      <c r="K50" s="193">
        <v>3971.6680000000001</v>
      </c>
      <c r="L50" s="26">
        <f t="shared" si="20"/>
        <v>1.6361407982655961E-2</v>
      </c>
      <c r="M50" s="27">
        <f t="shared" si="21"/>
        <v>7.0953630419648445E-2</v>
      </c>
      <c r="N50" s="26">
        <f t="shared" si="22"/>
        <v>8.5999999999999993E-2</v>
      </c>
      <c r="O50" s="137">
        <f t="shared" si="23"/>
        <v>0.56999999999999995</v>
      </c>
      <c r="P50" s="25">
        <f t="shared" si="24"/>
        <v>5</v>
      </c>
      <c r="Q50" s="194">
        <f>ROUND((0.8*'Side MDB'!W50+0.2*'Side Pole'!N50),3)</f>
        <v>4.1000000000000002E-2</v>
      </c>
      <c r="R50" s="195">
        <f t="shared" si="25"/>
        <v>0.27</v>
      </c>
      <c r="S50" s="138">
        <f t="shared" si="26"/>
        <v>5</v>
      </c>
      <c r="T50" s="196">
        <f>ROUND(((0.8*'Side MDB'!W50+0.2*'Side Pole'!N50)+(IF('Side MDB'!X50="N/A",(0.8*'Side MDB'!W50+0.2*'Side Pole'!N50),'Side MDB'!X50)))/2,3)</f>
        <v>2.3E-2</v>
      </c>
      <c r="U50" s="195">
        <f t="shared" si="27"/>
        <v>0.15</v>
      </c>
      <c r="V50" s="25">
        <f t="shared" si="28"/>
        <v>5</v>
      </c>
      <c r="W50" s="16"/>
      <c r="X50" s="16"/>
      <c r="Y50" s="197"/>
      <c r="Z50" s="197"/>
      <c r="AA50" s="197"/>
      <c r="AB50" s="198"/>
      <c r="AC50" s="198"/>
      <c r="AD50" s="198"/>
      <c r="AE50" s="198"/>
      <c r="AF50" s="198"/>
      <c r="AG50" s="198"/>
      <c r="AH50" s="198"/>
      <c r="AI50" s="198"/>
      <c r="AJ50" s="198"/>
      <c r="AK50" s="198"/>
      <c r="AL50" s="198"/>
    </row>
    <row r="51" spans="1:38" ht="13.9" customHeight="1">
      <c r="A51" s="189">
        <v>8640</v>
      </c>
      <c r="B51" s="189" t="s">
        <v>261</v>
      </c>
      <c r="C51" s="204" t="str">
        <f>Rollover!A51</f>
        <v xml:space="preserve">GMC </v>
      </c>
      <c r="D51" s="204" t="str">
        <f>Rollover!B51</f>
        <v>Yukon SUV 4WD</v>
      </c>
      <c r="E51" s="69" t="s">
        <v>202</v>
      </c>
      <c r="F51" s="191">
        <f>Rollover!C51</f>
        <v>2019</v>
      </c>
      <c r="G51" s="192">
        <v>354.99599999999998</v>
      </c>
      <c r="H51" s="12">
        <v>22.597000000000001</v>
      </c>
      <c r="I51" s="12">
        <v>50.014000000000003</v>
      </c>
      <c r="J51" s="193">
        <v>23.731000000000002</v>
      </c>
      <c r="K51" s="193">
        <v>3971.6680000000001</v>
      </c>
      <c r="L51" s="26">
        <f t="shared" si="20"/>
        <v>1.6361407982655961E-2</v>
      </c>
      <c r="M51" s="27">
        <f t="shared" si="21"/>
        <v>7.0953630419648445E-2</v>
      </c>
      <c r="N51" s="26">
        <f t="shared" si="22"/>
        <v>8.5999999999999993E-2</v>
      </c>
      <c r="O51" s="137">
        <f t="shared" si="23"/>
        <v>0.56999999999999995</v>
      </c>
      <c r="P51" s="25">
        <f t="shared" si="24"/>
        <v>5</v>
      </c>
      <c r="Q51" s="194">
        <f>ROUND((0.8*'Side MDB'!W51+0.2*'Side Pole'!N51),3)</f>
        <v>4.1000000000000002E-2</v>
      </c>
      <c r="R51" s="195">
        <f t="shared" si="25"/>
        <v>0.27</v>
      </c>
      <c r="S51" s="138">
        <f t="shared" si="26"/>
        <v>5</v>
      </c>
      <c r="T51" s="196">
        <f>ROUND(((0.8*'Side MDB'!W51+0.2*'Side Pole'!N51)+(IF('Side MDB'!X51="N/A",(0.8*'Side MDB'!W51+0.2*'Side Pole'!N51),'Side MDB'!X51)))/2,3)</f>
        <v>2.3E-2</v>
      </c>
      <c r="U51" s="195">
        <f t="shared" si="27"/>
        <v>0.15</v>
      </c>
      <c r="V51" s="25">
        <f t="shared" si="28"/>
        <v>5</v>
      </c>
      <c r="W51" s="16"/>
      <c r="X51" s="16"/>
      <c r="Y51" s="197"/>
      <c r="Z51" s="197"/>
      <c r="AA51" s="197"/>
      <c r="AB51" s="198"/>
      <c r="AC51" s="198"/>
      <c r="AD51" s="198"/>
      <c r="AE51" s="198"/>
      <c r="AF51" s="198"/>
      <c r="AG51" s="198"/>
      <c r="AH51" s="198"/>
      <c r="AI51" s="198"/>
      <c r="AJ51" s="198"/>
      <c r="AK51" s="198"/>
      <c r="AL51" s="198"/>
    </row>
    <row r="52" spans="1:38" ht="13.9" customHeight="1">
      <c r="A52" s="200">
        <v>10568</v>
      </c>
      <c r="B52" s="189" t="s">
        <v>238</v>
      </c>
      <c r="C52" s="190" t="str">
        <f>Rollover!A52</f>
        <v>Dodge</v>
      </c>
      <c r="D52" s="190" t="str">
        <f>Rollover!B52</f>
        <v>Durango SUV RWD</v>
      </c>
      <c r="E52" s="69" t="s">
        <v>88</v>
      </c>
      <c r="F52" s="191">
        <f>Rollover!C52</f>
        <v>2019</v>
      </c>
      <c r="G52" s="192">
        <v>193.77</v>
      </c>
      <c r="H52" s="12">
        <v>22.082999999999998</v>
      </c>
      <c r="I52" s="12">
        <v>43.29</v>
      </c>
      <c r="J52" s="193">
        <v>21.141999999999999</v>
      </c>
      <c r="K52" s="13">
        <v>3176.9670000000001</v>
      </c>
      <c r="L52" s="26">
        <f t="shared" si="20"/>
        <v>1.5702259781252075E-3</v>
      </c>
      <c r="M52" s="27">
        <f t="shared" si="21"/>
        <v>3.4920008374121417E-2</v>
      </c>
      <c r="N52" s="26">
        <f t="shared" si="22"/>
        <v>3.5999999999999997E-2</v>
      </c>
      <c r="O52" s="137">
        <f t="shared" si="23"/>
        <v>0.24</v>
      </c>
      <c r="P52" s="25">
        <f t="shared" si="24"/>
        <v>5</v>
      </c>
      <c r="Q52" s="194">
        <f>ROUND((0.8*'Side MDB'!W52+0.2*'Side Pole'!N52),3)</f>
        <v>0.06</v>
      </c>
      <c r="R52" s="195">
        <f t="shared" si="25"/>
        <v>0.4</v>
      </c>
      <c r="S52" s="138">
        <f t="shared" si="26"/>
        <v>5</v>
      </c>
      <c r="T52" s="196">
        <f>ROUND(((0.8*'Side MDB'!W52+0.2*'Side Pole'!N52)+(IF('Side MDB'!X52="N/A",(0.8*'Side MDB'!W52+0.2*'Side Pole'!N52),'Side MDB'!X52)))/2,3)</f>
        <v>3.5999999999999997E-2</v>
      </c>
      <c r="U52" s="195">
        <f t="shared" si="27"/>
        <v>0.24</v>
      </c>
      <c r="V52" s="25">
        <f t="shared" si="28"/>
        <v>5</v>
      </c>
      <c r="W52" s="16"/>
      <c r="X52" s="16"/>
      <c r="Y52" s="197"/>
      <c r="Z52" s="197"/>
      <c r="AA52" s="197"/>
      <c r="AB52" s="198"/>
      <c r="AC52" s="198"/>
      <c r="AD52" s="198"/>
      <c r="AE52" s="198"/>
      <c r="AF52" s="198"/>
      <c r="AG52" s="198"/>
      <c r="AH52" s="198"/>
      <c r="AI52" s="198"/>
      <c r="AJ52" s="198"/>
      <c r="AK52" s="198"/>
      <c r="AL52" s="198"/>
    </row>
    <row r="53" spans="1:38" ht="13.9" customHeight="1">
      <c r="A53" s="188">
        <v>10568</v>
      </c>
      <c r="B53" s="189" t="s">
        <v>238</v>
      </c>
      <c r="C53" s="204" t="str">
        <f>Rollover!A53</f>
        <v>Dodge</v>
      </c>
      <c r="D53" s="204" t="str">
        <f>Rollover!B53</f>
        <v>Durango SUV AWD</v>
      </c>
      <c r="E53" s="69" t="s">
        <v>88</v>
      </c>
      <c r="F53" s="191">
        <f>Rollover!C53</f>
        <v>2019</v>
      </c>
      <c r="G53" s="192">
        <v>193.77</v>
      </c>
      <c r="H53" s="12">
        <v>22.082999999999998</v>
      </c>
      <c r="I53" s="12">
        <v>43.29</v>
      </c>
      <c r="J53" s="193">
        <v>21.141999999999999</v>
      </c>
      <c r="K53" s="13">
        <v>3176.9670000000001</v>
      </c>
      <c r="L53" s="26">
        <f t="shared" si="20"/>
        <v>1.5702259781252075E-3</v>
      </c>
      <c r="M53" s="27">
        <f t="shared" si="21"/>
        <v>3.4920008374121417E-2</v>
      </c>
      <c r="N53" s="26">
        <f t="shared" si="22"/>
        <v>3.5999999999999997E-2</v>
      </c>
      <c r="O53" s="137">
        <f t="shared" si="23"/>
        <v>0.24</v>
      </c>
      <c r="P53" s="25">
        <f t="shared" si="24"/>
        <v>5</v>
      </c>
      <c r="Q53" s="194">
        <f>ROUND((0.8*'Side MDB'!W53+0.2*'Side Pole'!N53),3)</f>
        <v>0.06</v>
      </c>
      <c r="R53" s="195">
        <f t="shared" si="25"/>
        <v>0.4</v>
      </c>
      <c r="S53" s="138">
        <f t="shared" si="26"/>
        <v>5</v>
      </c>
      <c r="T53" s="196">
        <f>ROUND(((0.8*'Side MDB'!W53+0.2*'Side Pole'!N53)+(IF('Side MDB'!X53="N/A",(0.8*'Side MDB'!W53+0.2*'Side Pole'!N53),'Side MDB'!X53)))/2,3)</f>
        <v>3.5999999999999997E-2</v>
      </c>
      <c r="U53" s="195">
        <f t="shared" si="27"/>
        <v>0.24</v>
      </c>
      <c r="V53" s="25">
        <f t="shared" si="28"/>
        <v>5</v>
      </c>
      <c r="W53" s="16"/>
      <c r="X53" s="16"/>
      <c r="Y53" s="197"/>
      <c r="Z53" s="197"/>
      <c r="AA53" s="197"/>
      <c r="AB53" s="198"/>
      <c r="AC53" s="198"/>
      <c r="AD53" s="198"/>
      <c r="AE53" s="198"/>
      <c r="AF53" s="198"/>
      <c r="AG53" s="198"/>
      <c r="AH53" s="198"/>
      <c r="AI53" s="198"/>
      <c r="AJ53" s="198"/>
      <c r="AK53" s="198"/>
      <c r="AL53" s="198"/>
    </row>
    <row r="54" spans="1:38" ht="13.9" customHeight="1">
      <c r="A54" s="200">
        <v>10639</v>
      </c>
      <c r="B54" s="189" t="s">
        <v>269</v>
      </c>
      <c r="C54" s="190" t="str">
        <f>Rollover!A54</f>
        <v>Dodge</v>
      </c>
      <c r="D54" s="190" t="str">
        <f>Rollover!B54</f>
        <v>Grand Caravan Minivan FWD</v>
      </c>
      <c r="E54" s="69" t="s">
        <v>205</v>
      </c>
      <c r="F54" s="191">
        <f>Rollover!C54</f>
        <v>2019</v>
      </c>
      <c r="G54" s="192">
        <v>311.89499999999998</v>
      </c>
      <c r="H54" s="12">
        <v>23.786000000000001</v>
      </c>
      <c r="I54" s="12">
        <v>35.215000000000003</v>
      </c>
      <c r="J54" s="193">
        <v>27.26</v>
      </c>
      <c r="K54" s="13">
        <v>2715.4639999999999</v>
      </c>
      <c r="L54" s="26">
        <f t="shared" si="20"/>
        <v>1.0433248173635128E-2</v>
      </c>
      <c r="M54" s="27">
        <f t="shared" si="21"/>
        <v>2.2910927435812665E-2</v>
      </c>
      <c r="N54" s="26">
        <f t="shared" si="22"/>
        <v>3.3000000000000002E-2</v>
      </c>
      <c r="O54" s="137">
        <f t="shared" si="23"/>
        <v>0.22</v>
      </c>
      <c r="P54" s="25">
        <f t="shared" si="24"/>
        <v>5</v>
      </c>
      <c r="Q54" s="194">
        <f>ROUND((0.8*'Side MDB'!W54+0.2*'Side Pole'!N54),3)</f>
        <v>5.3999999999999999E-2</v>
      </c>
      <c r="R54" s="195">
        <f t="shared" si="25"/>
        <v>0.36</v>
      </c>
      <c r="S54" s="138">
        <f t="shared" si="26"/>
        <v>5</v>
      </c>
      <c r="T54" s="196">
        <f>ROUND(((0.8*'Side MDB'!W54+0.2*'Side Pole'!N54)+(IF('Side MDB'!X54="N/A",(0.8*'Side MDB'!W54+0.2*'Side Pole'!N54),'Side MDB'!X54)))/2,3)</f>
        <v>5.6000000000000001E-2</v>
      </c>
      <c r="U54" s="195">
        <f t="shared" si="27"/>
        <v>0.37</v>
      </c>
      <c r="V54" s="25">
        <f t="shared" si="28"/>
        <v>5</v>
      </c>
      <c r="W54" s="16"/>
      <c r="X54" s="16"/>
      <c r="Y54" s="197"/>
      <c r="Z54" s="197"/>
      <c r="AA54" s="197"/>
      <c r="AB54" s="198"/>
      <c r="AC54" s="198"/>
      <c r="AD54" s="198"/>
      <c r="AE54" s="198"/>
      <c r="AF54" s="198"/>
      <c r="AG54" s="198"/>
      <c r="AH54" s="198"/>
      <c r="AI54" s="198"/>
      <c r="AJ54" s="198"/>
      <c r="AK54" s="198"/>
      <c r="AL54" s="198"/>
    </row>
    <row r="55" spans="1:38" ht="13.9" customHeight="1">
      <c r="A55" s="188">
        <v>10649</v>
      </c>
      <c r="B55" s="189" t="s">
        <v>287</v>
      </c>
      <c r="C55" s="190" t="str">
        <f>Rollover!A55</f>
        <v>Ford</v>
      </c>
      <c r="D55" s="190" t="str">
        <f>Rollover!B55</f>
        <v>Edge SUV FWD</v>
      </c>
      <c r="E55" s="69" t="s">
        <v>207</v>
      </c>
      <c r="F55" s="191">
        <f>Rollover!C55</f>
        <v>2019</v>
      </c>
      <c r="G55" s="192">
        <v>256.90800000000002</v>
      </c>
      <c r="H55" s="12">
        <v>18.774999999999999</v>
      </c>
      <c r="I55" s="12">
        <v>37.728000000000002</v>
      </c>
      <c r="J55" s="193">
        <v>17.215</v>
      </c>
      <c r="K55" s="13">
        <v>1892.5509999999999</v>
      </c>
      <c r="L55" s="26">
        <f t="shared" si="20"/>
        <v>5.0484777619147431E-3</v>
      </c>
      <c r="M55" s="27">
        <f t="shared" si="21"/>
        <v>1.0702665980722923E-2</v>
      </c>
      <c r="N55" s="26">
        <f t="shared" si="22"/>
        <v>1.6E-2</v>
      </c>
      <c r="O55" s="137">
        <f t="shared" si="23"/>
        <v>0.11</v>
      </c>
      <c r="P55" s="25">
        <f t="shared" si="24"/>
        <v>5</v>
      </c>
      <c r="Q55" s="194">
        <f>ROUND((0.8*'Side MDB'!W55+0.2*'Side Pole'!N55),3)</f>
        <v>5.8999999999999997E-2</v>
      </c>
      <c r="R55" s="195">
        <f t="shared" si="25"/>
        <v>0.39</v>
      </c>
      <c r="S55" s="138">
        <f t="shared" si="26"/>
        <v>5</v>
      </c>
      <c r="T55" s="196">
        <f>ROUND(((0.8*'Side MDB'!W55+0.2*'Side Pole'!N55)+(IF('Side MDB'!X55="N/A",(0.8*'Side MDB'!W55+0.2*'Side Pole'!N55),'Side MDB'!X55)))/2,3)</f>
        <v>4.2000000000000003E-2</v>
      </c>
      <c r="U55" s="195">
        <f t="shared" si="27"/>
        <v>0.28000000000000003</v>
      </c>
      <c r="V55" s="25">
        <f t="shared" si="28"/>
        <v>5</v>
      </c>
      <c r="W55" s="16"/>
      <c r="X55" s="16"/>
      <c r="Y55" s="197"/>
      <c r="Z55" s="197"/>
      <c r="AA55" s="197"/>
      <c r="AB55" s="198"/>
      <c r="AC55" s="198"/>
      <c r="AD55" s="198"/>
      <c r="AE55" s="198"/>
      <c r="AF55" s="198"/>
      <c r="AG55" s="198"/>
      <c r="AH55" s="198"/>
      <c r="AI55" s="198"/>
      <c r="AJ55" s="198"/>
      <c r="AK55" s="198"/>
      <c r="AL55" s="198"/>
    </row>
    <row r="56" spans="1:38" ht="13.9" customHeight="1">
      <c r="A56" s="188">
        <v>10649</v>
      </c>
      <c r="B56" s="189" t="s">
        <v>287</v>
      </c>
      <c r="C56" s="190" t="str">
        <f>Rollover!A56</f>
        <v>Ford</v>
      </c>
      <c r="D56" s="190" t="str">
        <f>Rollover!B56</f>
        <v>Edge SUV AWD</v>
      </c>
      <c r="E56" s="69" t="s">
        <v>207</v>
      </c>
      <c r="F56" s="191">
        <f>Rollover!C56</f>
        <v>2019</v>
      </c>
      <c r="G56" s="192">
        <v>256.90800000000002</v>
      </c>
      <c r="H56" s="12">
        <v>18.774999999999999</v>
      </c>
      <c r="I56" s="12">
        <v>37.728000000000002</v>
      </c>
      <c r="J56" s="193">
        <v>17.215</v>
      </c>
      <c r="K56" s="13">
        <v>1892.5509999999999</v>
      </c>
      <c r="L56" s="26">
        <f t="shared" si="11"/>
        <v>5.0484777619147431E-3</v>
      </c>
      <c r="M56" s="27">
        <f t="shared" si="12"/>
        <v>1.0702665980722923E-2</v>
      </c>
      <c r="N56" s="26">
        <f t="shared" si="13"/>
        <v>1.6E-2</v>
      </c>
      <c r="O56" s="137">
        <f t="shared" si="14"/>
        <v>0.11</v>
      </c>
      <c r="P56" s="25">
        <f t="shared" si="15"/>
        <v>5</v>
      </c>
      <c r="Q56" s="194">
        <f>ROUND((0.8*'Side MDB'!W56+0.2*'Side Pole'!N56),3)</f>
        <v>5.8999999999999997E-2</v>
      </c>
      <c r="R56" s="195">
        <f t="shared" si="16"/>
        <v>0.39</v>
      </c>
      <c r="S56" s="138">
        <f t="shared" si="17"/>
        <v>5</v>
      </c>
      <c r="T56" s="196">
        <f>ROUND(((0.8*'Side MDB'!W56+0.2*'Side Pole'!N56)+(IF('Side MDB'!X56="N/A",(0.8*'Side MDB'!W56+0.2*'Side Pole'!N56),'Side MDB'!X56)))/2,3)</f>
        <v>4.2000000000000003E-2</v>
      </c>
      <c r="U56" s="195">
        <f t="shared" si="18"/>
        <v>0.28000000000000003</v>
      </c>
      <c r="V56" s="25">
        <f t="shared" si="19"/>
        <v>5</v>
      </c>
      <c r="W56" s="16"/>
      <c r="X56" s="16"/>
      <c r="Y56" s="197"/>
      <c r="Z56" s="197"/>
      <c r="AA56" s="197"/>
      <c r="AB56" s="198"/>
      <c r="AC56" s="198"/>
      <c r="AD56" s="198"/>
      <c r="AE56" s="198"/>
      <c r="AF56" s="198"/>
      <c r="AG56" s="198"/>
      <c r="AH56" s="198"/>
      <c r="AI56" s="198"/>
      <c r="AJ56" s="198"/>
      <c r="AK56" s="198"/>
      <c r="AL56" s="198"/>
    </row>
    <row r="57" spans="1:38" ht="13.9" customHeight="1">
      <c r="A57" s="188">
        <v>10649</v>
      </c>
      <c r="B57" s="189" t="s">
        <v>287</v>
      </c>
      <c r="C57" s="204" t="str">
        <f>Rollover!A57</f>
        <v>Lincoln</v>
      </c>
      <c r="D57" s="204" t="str">
        <f>Rollover!B57</f>
        <v>Nautilus SUV FWD</v>
      </c>
      <c r="E57" s="69" t="s">
        <v>207</v>
      </c>
      <c r="F57" s="191">
        <f>Rollover!C57</f>
        <v>2019</v>
      </c>
      <c r="G57" s="192">
        <v>256.90800000000002</v>
      </c>
      <c r="H57" s="12">
        <v>18.774999999999999</v>
      </c>
      <c r="I57" s="12">
        <v>37.728000000000002</v>
      </c>
      <c r="J57" s="193">
        <v>17.215</v>
      </c>
      <c r="K57" s="13">
        <v>1892.5509999999999</v>
      </c>
      <c r="L57" s="26">
        <f t="shared" si="11"/>
        <v>5.0484777619147431E-3</v>
      </c>
      <c r="M57" s="27">
        <f t="shared" si="12"/>
        <v>1.0702665980722923E-2</v>
      </c>
      <c r="N57" s="26">
        <f t="shared" si="13"/>
        <v>1.6E-2</v>
      </c>
      <c r="O57" s="137">
        <f t="shared" si="14"/>
        <v>0.11</v>
      </c>
      <c r="P57" s="25">
        <f t="shared" si="15"/>
        <v>5</v>
      </c>
      <c r="Q57" s="194">
        <f>ROUND((0.8*'Side MDB'!W57+0.2*'Side Pole'!N57),3)</f>
        <v>5.8999999999999997E-2</v>
      </c>
      <c r="R57" s="195">
        <f t="shared" si="16"/>
        <v>0.39</v>
      </c>
      <c r="S57" s="138">
        <f t="shared" si="17"/>
        <v>5</v>
      </c>
      <c r="T57" s="196">
        <f>ROUND(((0.8*'Side MDB'!W57+0.2*'Side Pole'!N57)+(IF('Side MDB'!X57="N/A",(0.8*'Side MDB'!W57+0.2*'Side Pole'!N57),'Side MDB'!X57)))/2,3)</f>
        <v>4.2000000000000003E-2</v>
      </c>
      <c r="U57" s="195">
        <f t="shared" si="18"/>
        <v>0.28000000000000003</v>
      </c>
      <c r="V57" s="25">
        <f t="shared" si="19"/>
        <v>5</v>
      </c>
      <c r="W57" s="16"/>
      <c r="X57" s="16"/>
      <c r="Y57" s="197"/>
      <c r="Z57" s="197"/>
      <c r="AA57" s="197"/>
      <c r="AB57" s="198"/>
      <c r="AC57" s="198"/>
      <c r="AD57" s="198"/>
      <c r="AE57" s="198"/>
      <c r="AF57" s="198"/>
      <c r="AG57" s="198"/>
      <c r="AH57" s="198"/>
      <c r="AI57" s="198"/>
      <c r="AJ57" s="198"/>
      <c r="AK57" s="198"/>
      <c r="AL57" s="198"/>
    </row>
    <row r="58" spans="1:38" ht="13.9" customHeight="1">
      <c r="A58" s="188">
        <v>10649</v>
      </c>
      <c r="B58" s="189" t="s">
        <v>287</v>
      </c>
      <c r="C58" s="204" t="str">
        <f>Rollover!A58</f>
        <v>Lincoln</v>
      </c>
      <c r="D58" s="204" t="str">
        <f>Rollover!B58</f>
        <v>Nautilus SUV AWD</v>
      </c>
      <c r="E58" s="69" t="s">
        <v>207</v>
      </c>
      <c r="F58" s="191">
        <f>Rollover!C58</f>
        <v>2019</v>
      </c>
      <c r="G58" s="192">
        <v>256.90800000000002</v>
      </c>
      <c r="H58" s="12">
        <v>18.774999999999999</v>
      </c>
      <c r="I58" s="12">
        <v>37.728000000000002</v>
      </c>
      <c r="J58" s="193">
        <v>17.215</v>
      </c>
      <c r="K58" s="13">
        <v>1892.5509999999999</v>
      </c>
      <c r="L58" s="26">
        <f t="shared" si="11"/>
        <v>5.0484777619147431E-3</v>
      </c>
      <c r="M58" s="27">
        <f t="shared" si="12"/>
        <v>1.0702665980722923E-2</v>
      </c>
      <c r="N58" s="26">
        <f t="shared" si="13"/>
        <v>1.6E-2</v>
      </c>
      <c r="O58" s="137">
        <f t="shared" si="14"/>
        <v>0.11</v>
      </c>
      <c r="P58" s="25">
        <f t="shared" si="15"/>
        <v>5</v>
      </c>
      <c r="Q58" s="194">
        <f>ROUND((0.8*'Side MDB'!W58+0.2*'Side Pole'!N58),3)</f>
        <v>5.8999999999999997E-2</v>
      </c>
      <c r="R58" s="195">
        <f t="shared" si="16"/>
        <v>0.39</v>
      </c>
      <c r="S58" s="138">
        <f t="shared" si="17"/>
        <v>5</v>
      </c>
      <c r="T58" s="196">
        <f>ROUND(((0.8*'Side MDB'!W58+0.2*'Side Pole'!N58)+(IF('Side MDB'!X58="N/A",(0.8*'Side MDB'!W58+0.2*'Side Pole'!N58),'Side MDB'!X58)))/2,3)</f>
        <v>4.2000000000000003E-2</v>
      </c>
      <c r="U58" s="195">
        <f t="shared" si="18"/>
        <v>0.28000000000000003</v>
      </c>
      <c r="V58" s="25">
        <f t="shared" si="19"/>
        <v>5</v>
      </c>
      <c r="W58" s="16"/>
      <c r="X58" s="16"/>
      <c r="Y58" s="197"/>
      <c r="Z58" s="197"/>
      <c r="AA58" s="197"/>
      <c r="AB58" s="198"/>
      <c r="AC58" s="198"/>
      <c r="AD58" s="198"/>
      <c r="AE58" s="198"/>
      <c r="AF58" s="198"/>
      <c r="AG58" s="198"/>
      <c r="AH58" s="198"/>
      <c r="AI58" s="198"/>
      <c r="AJ58" s="198"/>
      <c r="AK58" s="198"/>
      <c r="AL58" s="198"/>
    </row>
    <row r="59" spans="1:38" ht="13.9" customHeight="1">
      <c r="A59" s="188">
        <v>10777</v>
      </c>
      <c r="B59" s="189" t="s">
        <v>376</v>
      </c>
      <c r="C59" s="190" t="str">
        <f>Rollover!A59</f>
        <v>Ford</v>
      </c>
      <c r="D59" s="190" t="str">
        <f>Rollover!B59</f>
        <v>F-150 SuperCab PU/EC 2WD</v>
      </c>
      <c r="E59" s="69" t="s">
        <v>205</v>
      </c>
      <c r="F59" s="191">
        <f>Rollover!C59</f>
        <v>2019</v>
      </c>
      <c r="G59" s="192">
        <v>384.10300000000001</v>
      </c>
      <c r="H59" s="12">
        <v>23.21</v>
      </c>
      <c r="I59" s="12">
        <v>28.248000000000001</v>
      </c>
      <c r="J59" s="193">
        <v>18.530999999999999</v>
      </c>
      <c r="K59" s="13">
        <v>1865.6130000000001</v>
      </c>
      <c r="L59" s="26">
        <f t="shared" si="11"/>
        <v>2.1230533051863607E-2</v>
      </c>
      <c r="M59" s="27">
        <f t="shared" si="12"/>
        <v>1.0437851756130727E-2</v>
      </c>
      <c r="N59" s="26">
        <f t="shared" si="13"/>
        <v>3.1E-2</v>
      </c>
      <c r="O59" s="137">
        <f t="shared" si="14"/>
        <v>0.21</v>
      </c>
      <c r="P59" s="25">
        <f t="shared" si="15"/>
        <v>5</v>
      </c>
      <c r="Q59" s="194">
        <f>ROUND((0.8*'Side MDB'!W59+0.2*'Side Pole'!N59),3)</f>
        <v>2.5999999999999999E-2</v>
      </c>
      <c r="R59" s="195">
        <f t="shared" si="16"/>
        <v>0.17</v>
      </c>
      <c r="S59" s="138">
        <f t="shared" si="17"/>
        <v>5</v>
      </c>
      <c r="T59" s="196">
        <f>ROUND(((0.8*'Side MDB'!W59+0.2*'Side Pole'!N59)+(IF('Side MDB'!X59="N/A",(0.8*'Side MDB'!W59+0.2*'Side Pole'!N59),'Side MDB'!X59)))/2,3)</f>
        <v>1.4999999999999999E-2</v>
      </c>
      <c r="U59" s="195">
        <f t="shared" si="18"/>
        <v>0.1</v>
      </c>
      <c r="V59" s="25">
        <f t="shared" si="19"/>
        <v>5</v>
      </c>
      <c r="W59" s="16"/>
      <c r="X59" s="16"/>
      <c r="Y59" s="197"/>
      <c r="Z59" s="197"/>
      <c r="AA59" s="197"/>
      <c r="AB59" s="198"/>
      <c r="AC59" s="198"/>
      <c r="AD59" s="198"/>
      <c r="AE59" s="198"/>
      <c r="AF59" s="198"/>
      <c r="AG59" s="198"/>
      <c r="AH59" s="198"/>
      <c r="AI59" s="198"/>
      <c r="AJ59" s="198"/>
      <c r="AK59" s="198"/>
      <c r="AL59" s="198"/>
    </row>
    <row r="60" spans="1:38" ht="13.9" customHeight="1">
      <c r="A60" s="188">
        <v>10777</v>
      </c>
      <c r="B60" s="189" t="s">
        <v>376</v>
      </c>
      <c r="C60" s="190" t="str">
        <f>Rollover!A60</f>
        <v>Ford</v>
      </c>
      <c r="D60" s="190" t="str">
        <f>Rollover!B60</f>
        <v>F-150 SuperCab PU/EC 4WD</v>
      </c>
      <c r="E60" s="69" t="s">
        <v>205</v>
      </c>
      <c r="F60" s="191">
        <f>Rollover!C60</f>
        <v>2019</v>
      </c>
      <c r="G60" s="192">
        <v>384.10300000000001</v>
      </c>
      <c r="H60" s="12">
        <v>23.21</v>
      </c>
      <c r="I60" s="12">
        <v>28.248000000000001</v>
      </c>
      <c r="J60" s="193">
        <v>18.530999999999999</v>
      </c>
      <c r="K60" s="193">
        <v>1865.6130000000001</v>
      </c>
      <c r="L60" s="26">
        <f t="shared" si="11"/>
        <v>2.1230533051863607E-2</v>
      </c>
      <c r="M60" s="27">
        <f t="shared" si="12"/>
        <v>1.0437851756130727E-2</v>
      </c>
      <c r="N60" s="26">
        <f t="shared" si="13"/>
        <v>3.1E-2</v>
      </c>
      <c r="O60" s="137">
        <f t="shared" si="14"/>
        <v>0.21</v>
      </c>
      <c r="P60" s="25">
        <f t="shared" si="15"/>
        <v>5</v>
      </c>
      <c r="Q60" s="194">
        <f>ROUND((0.8*'Side MDB'!W60+0.2*'Side Pole'!N60),3)</f>
        <v>2.5999999999999999E-2</v>
      </c>
      <c r="R60" s="195">
        <f t="shared" si="16"/>
        <v>0.17</v>
      </c>
      <c r="S60" s="138">
        <f t="shared" si="17"/>
        <v>5</v>
      </c>
      <c r="T60" s="196">
        <f>ROUND(((0.8*'Side MDB'!W60+0.2*'Side Pole'!N60)+(IF('Side MDB'!X60="N/A",(0.8*'Side MDB'!W60+0.2*'Side Pole'!N60),'Side MDB'!X60)))/2,3)</f>
        <v>1.4999999999999999E-2</v>
      </c>
      <c r="U60" s="195">
        <f t="shared" si="18"/>
        <v>0.1</v>
      </c>
      <c r="V60" s="25">
        <f t="shared" si="19"/>
        <v>5</v>
      </c>
      <c r="W60" s="16"/>
      <c r="X60" s="16"/>
      <c r="Y60" s="197"/>
      <c r="Z60" s="197"/>
      <c r="AA60" s="197"/>
      <c r="AB60" s="198"/>
      <c r="AC60" s="198"/>
      <c r="AD60" s="198"/>
      <c r="AE60" s="198"/>
      <c r="AF60" s="198"/>
      <c r="AG60" s="198"/>
      <c r="AH60" s="198"/>
      <c r="AI60" s="198"/>
      <c r="AJ60" s="198"/>
      <c r="AK60" s="198"/>
      <c r="AL60" s="198"/>
    </row>
    <row r="61" spans="1:38" ht="13.9" customHeight="1">
      <c r="A61" s="188">
        <v>10777</v>
      </c>
      <c r="B61" s="189" t="s">
        <v>376</v>
      </c>
      <c r="C61" s="204" t="str">
        <f>Rollover!A61</f>
        <v>Ford</v>
      </c>
      <c r="D61" s="204" t="str">
        <f>Rollover!B61</f>
        <v>F-150 Regular Cab PU/RC 2WD</v>
      </c>
      <c r="E61" s="69" t="s">
        <v>205</v>
      </c>
      <c r="F61" s="191">
        <f>Rollover!C61</f>
        <v>2019</v>
      </c>
      <c r="G61" s="192">
        <v>384.10300000000001</v>
      </c>
      <c r="H61" s="12">
        <v>23.21</v>
      </c>
      <c r="I61" s="12">
        <v>28.248000000000001</v>
      </c>
      <c r="J61" s="193">
        <v>18.530999999999999</v>
      </c>
      <c r="K61" s="193">
        <v>1865.6130000000001</v>
      </c>
      <c r="L61" s="26">
        <f t="shared" si="11"/>
        <v>2.1230533051863607E-2</v>
      </c>
      <c r="M61" s="27">
        <f t="shared" si="12"/>
        <v>1.0437851756130727E-2</v>
      </c>
      <c r="N61" s="26">
        <f t="shared" si="13"/>
        <v>3.1E-2</v>
      </c>
      <c r="O61" s="137">
        <f t="shared" si="14"/>
        <v>0.21</v>
      </c>
      <c r="P61" s="25">
        <f t="shared" si="15"/>
        <v>5</v>
      </c>
      <c r="Q61" s="194">
        <f>ROUND((0.8*'Side MDB'!W61+0.2*'Side Pole'!N61),3)</f>
        <v>2.5999999999999999E-2</v>
      </c>
      <c r="R61" s="195">
        <f t="shared" si="16"/>
        <v>0.17</v>
      </c>
      <c r="S61" s="138">
        <f t="shared" si="17"/>
        <v>5</v>
      </c>
      <c r="T61" s="196">
        <f>ROUND(((0.8*'Side MDB'!W61+0.2*'Side Pole'!N61)+(IF('Side MDB'!X61="N/A",(0.8*'Side MDB'!W61+0.2*'Side Pole'!N61),'Side MDB'!X61)))/2,3)</f>
        <v>2.5999999999999999E-2</v>
      </c>
      <c r="U61" s="195">
        <f t="shared" si="18"/>
        <v>0.17</v>
      </c>
      <c r="V61" s="25">
        <f t="shared" si="19"/>
        <v>5</v>
      </c>
      <c r="W61" s="16"/>
      <c r="X61" s="16"/>
      <c r="Y61" s="197"/>
      <c r="Z61" s="197"/>
      <c r="AA61" s="197"/>
      <c r="AB61" s="198"/>
      <c r="AC61" s="198"/>
      <c r="AD61" s="198"/>
      <c r="AE61" s="198"/>
      <c r="AF61" s="198"/>
      <c r="AG61" s="198"/>
      <c r="AH61" s="198"/>
      <c r="AI61" s="198"/>
      <c r="AJ61" s="198"/>
      <c r="AK61" s="198"/>
      <c r="AL61" s="198"/>
    </row>
    <row r="62" spans="1:38" ht="13.9" customHeight="1">
      <c r="A62" s="188">
        <v>10777</v>
      </c>
      <c r="B62" s="189" t="s">
        <v>376</v>
      </c>
      <c r="C62" s="204" t="str">
        <f>Rollover!A62</f>
        <v>Ford</v>
      </c>
      <c r="D62" s="204" t="str">
        <f>Rollover!B62</f>
        <v>F-150 Regular Cab PU/RC 4WD</v>
      </c>
      <c r="E62" s="69" t="s">
        <v>205</v>
      </c>
      <c r="F62" s="191">
        <f>Rollover!C62</f>
        <v>2019</v>
      </c>
      <c r="G62" s="192">
        <v>384.10300000000001</v>
      </c>
      <c r="H62" s="12">
        <v>23.21</v>
      </c>
      <c r="I62" s="12">
        <v>28.248000000000001</v>
      </c>
      <c r="J62" s="193">
        <v>18.530999999999999</v>
      </c>
      <c r="K62" s="193">
        <v>1865.6130000000001</v>
      </c>
      <c r="L62" s="26">
        <f t="shared" si="11"/>
        <v>2.1230533051863607E-2</v>
      </c>
      <c r="M62" s="27">
        <f t="shared" si="12"/>
        <v>1.0437851756130727E-2</v>
      </c>
      <c r="N62" s="26">
        <f t="shared" si="13"/>
        <v>3.1E-2</v>
      </c>
      <c r="O62" s="137">
        <f t="shared" si="14"/>
        <v>0.21</v>
      </c>
      <c r="P62" s="25">
        <f t="shared" si="15"/>
        <v>5</v>
      </c>
      <c r="Q62" s="194">
        <f>ROUND((0.8*'Side MDB'!W62+0.2*'Side Pole'!N62),3)</f>
        <v>2.5999999999999999E-2</v>
      </c>
      <c r="R62" s="195">
        <f t="shared" si="16"/>
        <v>0.17</v>
      </c>
      <c r="S62" s="138">
        <f t="shared" si="17"/>
        <v>5</v>
      </c>
      <c r="T62" s="196">
        <f>ROUND(((0.8*'Side MDB'!W62+0.2*'Side Pole'!N62)+(IF('Side MDB'!X62="N/A",(0.8*'Side MDB'!W62+0.2*'Side Pole'!N62),'Side MDB'!X62)))/2,3)</f>
        <v>2.5999999999999999E-2</v>
      </c>
      <c r="U62" s="195">
        <f t="shared" si="18"/>
        <v>0.17</v>
      </c>
      <c r="V62" s="25">
        <f t="shared" si="19"/>
        <v>5</v>
      </c>
      <c r="W62" s="16"/>
      <c r="X62" s="16"/>
      <c r="Y62" s="197"/>
      <c r="Z62" s="197"/>
      <c r="AA62" s="197"/>
      <c r="AB62" s="198"/>
      <c r="AC62" s="198"/>
      <c r="AD62" s="198"/>
      <c r="AE62" s="198"/>
      <c r="AF62" s="198"/>
      <c r="AG62" s="198"/>
      <c r="AH62" s="198"/>
      <c r="AI62" s="198"/>
      <c r="AJ62" s="198"/>
      <c r="AK62" s="198"/>
      <c r="AL62" s="198"/>
    </row>
    <row r="63" spans="1:38" ht="13.9" customHeight="1">
      <c r="A63" s="189">
        <v>10791</v>
      </c>
      <c r="B63" s="189" t="s">
        <v>385</v>
      </c>
      <c r="C63" s="190" t="str">
        <f>Rollover!A63</f>
        <v>Ford</v>
      </c>
      <c r="D63" s="190" t="str">
        <f>Rollover!B63</f>
        <v>F-250 SuperCab PU/EC 2WD</v>
      </c>
      <c r="E63" s="69" t="s">
        <v>88</v>
      </c>
      <c r="F63" s="191">
        <f>Rollover!C63</f>
        <v>2019</v>
      </c>
      <c r="G63" s="192">
        <v>482.339</v>
      </c>
      <c r="H63" s="12">
        <v>20.494</v>
      </c>
      <c r="I63" s="12">
        <v>34.875</v>
      </c>
      <c r="J63" s="193">
        <v>17.254999999999999</v>
      </c>
      <c r="K63" s="13">
        <v>1885.6</v>
      </c>
      <c r="L63" s="26">
        <f t="shared" si="11"/>
        <v>4.260613666969338E-2</v>
      </c>
      <c r="M63" s="27">
        <f t="shared" si="12"/>
        <v>1.063370456468554E-2</v>
      </c>
      <c r="N63" s="26">
        <f t="shared" si="13"/>
        <v>5.2999999999999999E-2</v>
      </c>
      <c r="O63" s="137">
        <f t="shared" si="14"/>
        <v>0.35</v>
      </c>
      <c r="P63" s="25">
        <f t="shared" si="15"/>
        <v>5</v>
      </c>
      <c r="Q63" s="194">
        <f>ROUND((0.8*'Side MDB'!W63+0.2*'Side Pole'!N63),3)</f>
        <v>3.5000000000000003E-2</v>
      </c>
      <c r="R63" s="195">
        <f t="shared" si="16"/>
        <v>0.23</v>
      </c>
      <c r="S63" s="138">
        <f t="shared" si="17"/>
        <v>5</v>
      </c>
      <c r="T63" s="196">
        <f>ROUND(((0.8*'Side MDB'!W63+0.2*'Side Pole'!N63)+(IF('Side MDB'!X63="N/A",(0.8*'Side MDB'!W63+0.2*'Side Pole'!N63),'Side MDB'!X63)))/2,3)</f>
        <v>1.7999999999999999E-2</v>
      </c>
      <c r="U63" s="195">
        <f t="shared" si="18"/>
        <v>0.12</v>
      </c>
      <c r="V63" s="25">
        <f t="shared" si="19"/>
        <v>5</v>
      </c>
      <c r="W63" s="16"/>
      <c r="X63" s="16"/>
      <c r="Y63" s="197"/>
      <c r="Z63" s="197"/>
      <c r="AA63" s="197"/>
      <c r="AB63" s="198"/>
      <c r="AC63" s="198"/>
      <c r="AD63" s="198"/>
      <c r="AE63" s="198"/>
      <c r="AF63" s="198"/>
      <c r="AG63" s="198"/>
      <c r="AH63" s="198"/>
      <c r="AI63" s="198"/>
      <c r="AJ63" s="198"/>
      <c r="AK63" s="198"/>
      <c r="AL63" s="198"/>
    </row>
    <row r="64" spans="1:38" ht="13.9" customHeight="1">
      <c r="A64" s="189">
        <v>10791</v>
      </c>
      <c r="B64" s="189" t="s">
        <v>385</v>
      </c>
      <c r="C64" s="190" t="str">
        <f>Rollover!A64</f>
        <v>Ford</v>
      </c>
      <c r="D64" s="190" t="str">
        <f>Rollover!B64</f>
        <v>F-250 SuperCab PU/EC 4WD</v>
      </c>
      <c r="E64" s="69" t="s">
        <v>88</v>
      </c>
      <c r="F64" s="191">
        <f>Rollover!C64</f>
        <v>2019</v>
      </c>
      <c r="G64" s="192">
        <v>482.339</v>
      </c>
      <c r="H64" s="12">
        <v>20.494</v>
      </c>
      <c r="I64" s="12">
        <v>34.875</v>
      </c>
      <c r="J64" s="193">
        <v>17.254999999999999</v>
      </c>
      <c r="K64" s="193">
        <v>1885.6</v>
      </c>
      <c r="L64" s="26">
        <f t="shared" si="11"/>
        <v>4.260613666969338E-2</v>
      </c>
      <c r="M64" s="27">
        <f t="shared" si="12"/>
        <v>1.063370456468554E-2</v>
      </c>
      <c r="N64" s="26">
        <f t="shared" si="13"/>
        <v>5.2999999999999999E-2</v>
      </c>
      <c r="O64" s="137">
        <f t="shared" si="14"/>
        <v>0.35</v>
      </c>
      <c r="P64" s="25">
        <f t="shared" si="15"/>
        <v>5</v>
      </c>
      <c r="Q64" s="194">
        <f>ROUND((0.8*'Side MDB'!W64+0.2*'Side Pole'!N64),3)</f>
        <v>3.5000000000000003E-2</v>
      </c>
      <c r="R64" s="195">
        <f t="shared" si="16"/>
        <v>0.23</v>
      </c>
      <c r="S64" s="138">
        <f t="shared" si="17"/>
        <v>5</v>
      </c>
      <c r="T64" s="196">
        <f>ROUND(((0.8*'Side MDB'!W64+0.2*'Side Pole'!N64)+(IF('Side MDB'!X64="N/A",(0.8*'Side MDB'!W64+0.2*'Side Pole'!N64),'Side MDB'!X64)))/2,3)</f>
        <v>1.7999999999999999E-2</v>
      </c>
      <c r="U64" s="195">
        <f t="shared" si="18"/>
        <v>0.12</v>
      </c>
      <c r="V64" s="25">
        <f t="shared" si="19"/>
        <v>5</v>
      </c>
      <c r="W64" s="16"/>
      <c r="X64" s="16"/>
      <c r="Y64" s="197"/>
      <c r="Z64" s="197"/>
      <c r="AA64" s="197"/>
      <c r="AB64" s="198"/>
      <c r="AC64" s="198"/>
      <c r="AD64" s="198"/>
      <c r="AE64" s="198"/>
      <c r="AF64" s="198"/>
      <c r="AG64" s="198"/>
      <c r="AH64" s="198"/>
      <c r="AI64" s="198"/>
      <c r="AJ64" s="198"/>
      <c r="AK64" s="198"/>
      <c r="AL64" s="198"/>
    </row>
    <row r="65" spans="1:38" ht="13.9" customHeight="1">
      <c r="A65" s="189">
        <v>10791</v>
      </c>
      <c r="B65" s="189" t="s">
        <v>385</v>
      </c>
      <c r="C65" s="204" t="str">
        <f>Rollover!A65</f>
        <v>Ford</v>
      </c>
      <c r="D65" s="204" t="str">
        <f>Rollover!B65</f>
        <v>F-250 Regular Cab PU/RC 2WD</v>
      </c>
      <c r="E65" s="69" t="s">
        <v>88</v>
      </c>
      <c r="F65" s="191">
        <f>Rollover!C65</f>
        <v>2019</v>
      </c>
      <c r="G65" s="192">
        <v>482.339</v>
      </c>
      <c r="H65" s="12">
        <v>20.494</v>
      </c>
      <c r="I65" s="12">
        <v>34.875</v>
      </c>
      <c r="J65" s="193">
        <v>17.254999999999999</v>
      </c>
      <c r="K65" s="193">
        <v>1885.6</v>
      </c>
      <c r="L65" s="26">
        <f t="shared" si="11"/>
        <v>4.260613666969338E-2</v>
      </c>
      <c r="M65" s="27">
        <f t="shared" si="12"/>
        <v>1.063370456468554E-2</v>
      </c>
      <c r="N65" s="26">
        <f t="shared" si="13"/>
        <v>5.2999999999999999E-2</v>
      </c>
      <c r="O65" s="137">
        <f t="shared" si="14"/>
        <v>0.35</v>
      </c>
      <c r="P65" s="25">
        <f t="shared" si="15"/>
        <v>5</v>
      </c>
      <c r="Q65" s="194">
        <f>ROUND((0.8*'Side MDB'!W65+0.2*'Side Pole'!N65),3)</f>
        <v>3.5000000000000003E-2</v>
      </c>
      <c r="R65" s="195">
        <f t="shared" si="16"/>
        <v>0.23</v>
      </c>
      <c r="S65" s="138">
        <f t="shared" si="17"/>
        <v>5</v>
      </c>
      <c r="T65" s="196">
        <f>ROUND(((0.8*'Side MDB'!W65+0.2*'Side Pole'!N65)+(IF('Side MDB'!X65="N/A",(0.8*'Side MDB'!W65+0.2*'Side Pole'!N65),'Side MDB'!X65)))/2,3)</f>
        <v>3.5000000000000003E-2</v>
      </c>
      <c r="U65" s="195">
        <f t="shared" si="18"/>
        <v>0.23</v>
      </c>
      <c r="V65" s="25">
        <f t="shared" si="19"/>
        <v>5</v>
      </c>
      <c r="W65" s="16"/>
      <c r="X65" s="16"/>
      <c r="Y65" s="197"/>
      <c r="Z65" s="197"/>
      <c r="AA65" s="197"/>
      <c r="AB65" s="198"/>
      <c r="AC65" s="198"/>
      <c r="AD65" s="198"/>
      <c r="AE65" s="198"/>
      <c r="AF65" s="198"/>
      <c r="AG65" s="198"/>
      <c r="AH65" s="198"/>
      <c r="AI65" s="198"/>
      <c r="AJ65" s="198"/>
      <c r="AK65" s="198"/>
      <c r="AL65" s="198"/>
    </row>
    <row r="66" spans="1:38" ht="13.9" customHeight="1">
      <c r="A66" s="189">
        <v>10791</v>
      </c>
      <c r="B66" s="189" t="s">
        <v>385</v>
      </c>
      <c r="C66" s="204" t="str">
        <f>Rollover!A66</f>
        <v>Ford</v>
      </c>
      <c r="D66" s="204" t="str">
        <f>Rollover!B66</f>
        <v>F-250 Regular Cab PU/RC 4WD</v>
      </c>
      <c r="E66" s="69" t="s">
        <v>88</v>
      </c>
      <c r="F66" s="191">
        <f>Rollover!C66</f>
        <v>2019</v>
      </c>
      <c r="G66" s="192">
        <v>482.339</v>
      </c>
      <c r="H66" s="12">
        <v>20.494</v>
      </c>
      <c r="I66" s="12">
        <v>34.875</v>
      </c>
      <c r="J66" s="193">
        <v>17.254999999999999</v>
      </c>
      <c r="K66" s="193">
        <v>1885.6</v>
      </c>
      <c r="L66" s="26">
        <f t="shared" si="11"/>
        <v>4.260613666969338E-2</v>
      </c>
      <c r="M66" s="27">
        <f t="shared" si="12"/>
        <v>1.063370456468554E-2</v>
      </c>
      <c r="N66" s="26">
        <f t="shared" si="13"/>
        <v>5.2999999999999999E-2</v>
      </c>
      <c r="O66" s="137">
        <f t="shared" si="14"/>
        <v>0.35</v>
      </c>
      <c r="P66" s="25">
        <f t="shared" si="15"/>
        <v>5</v>
      </c>
      <c r="Q66" s="194">
        <f>ROUND((0.8*'Side MDB'!W66+0.2*'Side Pole'!N66),3)</f>
        <v>3.5000000000000003E-2</v>
      </c>
      <c r="R66" s="195">
        <f t="shared" si="16"/>
        <v>0.23</v>
      </c>
      <c r="S66" s="138">
        <f t="shared" si="17"/>
        <v>5</v>
      </c>
      <c r="T66" s="196">
        <f>ROUND(((0.8*'Side MDB'!W66+0.2*'Side Pole'!N66)+(IF('Side MDB'!X66="N/A",(0.8*'Side MDB'!W66+0.2*'Side Pole'!N66),'Side MDB'!X66)))/2,3)</f>
        <v>3.5000000000000003E-2</v>
      </c>
      <c r="U66" s="195">
        <f t="shared" si="18"/>
        <v>0.23</v>
      </c>
      <c r="V66" s="25">
        <f t="shared" si="19"/>
        <v>5</v>
      </c>
      <c r="W66" s="16"/>
      <c r="X66" s="16"/>
      <c r="Y66" s="197"/>
      <c r="Z66" s="197"/>
      <c r="AA66" s="197"/>
      <c r="AB66" s="198"/>
      <c r="AC66" s="198"/>
      <c r="AD66" s="198"/>
      <c r="AE66" s="198"/>
      <c r="AF66" s="198"/>
      <c r="AG66" s="198"/>
      <c r="AH66" s="198"/>
      <c r="AI66" s="198"/>
      <c r="AJ66" s="198"/>
      <c r="AK66" s="198"/>
      <c r="AL66" s="198"/>
    </row>
    <row r="67" spans="1:38" ht="13.9" customHeight="1">
      <c r="A67" s="188">
        <v>10715</v>
      </c>
      <c r="B67" s="189" t="s">
        <v>332</v>
      </c>
      <c r="C67" s="190" t="str">
        <f>Rollover!A67</f>
        <v>Ford</v>
      </c>
      <c r="D67" s="190" t="str">
        <f>Rollover!B67</f>
        <v>F-250 Crew Cab PU/CC 2WD</v>
      </c>
      <c r="E67" s="69" t="s">
        <v>207</v>
      </c>
      <c r="F67" s="191">
        <f>Rollover!C67</f>
        <v>2019</v>
      </c>
      <c r="G67" s="192">
        <v>220.35300000000001</v>
      </c>
      <c r="H67" s="12">
        <v>20.59</v>
      </c>
      <c r="I67" s="12">
        <v>32.679000000000002</v>
      </c>
      <c r="J67" s="193">
        <v>20.861999999999998</v>
      </c>
      <c r="K67" s="13">
        <v>1887.6869999999999</v>
      </c>
      <c r="L67" s="26">
        <f t="shared" si="11"/>
        <v>2.7186825371752531E-3</v>
      </c>
      <c r="M67" s="27">
        <f t="shared" si="12"/>
        <v>1.0654363550633329E-2</v>
      </c>
      <c r="N67" s="26">
        <f t="shared" si="13"/>
        <v>1.2999999999999999E-2</v>
      </c>
      <c r="O67" s="137">
        <f t="shared" si="14"/>
        <v>0.09</v>
      </c>
      <c r="P67" s="25">
        <f t="shared" si="15"/>
        <v>5</v>
      </c>
      <c r="Q67" s="194">
        <f>ROUND((0.8*'Side MDB'!W67+0.2*'Side Pole'!N67),3)</f>
        <v>2.7E-2</v>
      </c>
      <c r="R67" s="195">
        <f t="shared" si="16"/>
        <v>0.18</v>
      </c>
      <c r="S67" s="138">
        <f t="shared" si="17"/>
        <v>5</v>
      </c>
      <c r="T67" s="196">
        <f>ROUND(((0.8*'Side MDB'!W67+0.2*'Side Pole'!N67)+(IF('Side MDB'!X67="N/A",(0.8*'Side MDB'!W67+0.2*'Side Pole'!N67),'Side MDB'!X67)))/2,3)</f>
        <v>1.4999999999999999E-2</v>
      </c>
      <c r="U67" s="195">
        <f t="shared" si="18"/>
        <v>0.1</v>
      </c>
      <c r="V67" s="25">
        <f t="shared" si="19"/>
        <v>5</v>
      </c>
      <c r="W67" s="16"/>
      <c r="X67" s="16"/>
      <c r="Y67" s="197"/>
      <c r="Z67" s="197"/>
      <c r="AA67" s="197"/>
      <c r="AB67" s="198"/>
      <c r="AC67" s="198"/>
      <c r="AD67" s="198"/>
      <c r="AE67" s="198"/>
      <c r="AF67" s="198"/>
      <c r="AG67" s="198"/>
      <c r="AH67" s="198"/>
      <c r="AI67" s="198"/>
      <c r="AJ67" s="198"/>
      <c r="AK67" s="198"/>
      <c r="AL67" s="198"/>
    </row>
    <row r="68" spans="1:38" ht="13.9" customHeight="1">
      <c r="A68" s="200">
        <v>10715</v>
      </c>
      <c r="B68" s="201" t="s">
        <v>332</v>
      </c>
      <c r="C68" s="190" t="str">
        <f>Rollover!A68</f>
        <v>Ford</v>
      </c>
      <c r="D68" s="190" t="str">
        <f>Rollover!B68</f>
        <v>F-250 Crew Cab PU/CC 4WD</v>
      </c>
      <c r="E68" s="69" t="s">
        <v>207</v>
      </c>
      <c r="F68" s="191">
        <f>Rollover!C68</f>
        <v>2019</v>
      </c>
      <c r="G68" s="192">
        <v>220.35300000000001</v>
      </c>
      <c r="H68" s="12">
        <v>20.59</v>
      </c>
      <c r="I68" s="12">
        <v>32.679000000000002</v>
      </c>
      <c r="J68" s="193">
        <v>20.861999999999998</v>
      </c>
      <c r="K68" s="13">
        <v>1887.6869999999999</v>
      </c>
      <c r="L68" s="26">
        <f>NORMDIST(LN(G68),7.45231,0.73998,1)</f>
        <v>2.7186825371752531E-3</v>
      </c>
      <c r="M68" s="27">
        <f>1/(1+EXP(6.3055-0.00094*K68))</f>
        <v>1.0654363550633329E-2</v>
      </c>
      <c r="N68" s="26">
        <f>ROUND(1-(1-L68)*(1-M68),3)</f>
        <v>1.2999999999999999E-2</v>
      </c>
      <c r="O68" s="137">
        <f>ROUND(N68/0.15,2)</f>
        <v>0.09</v>
      </c>
      <c r="P68" s="25">
        <f>IF(O68&lt;0.67,5,IF(O68&lt;1,4,IF(O68&lt;1.33,3,IF(O68&lt;2.67,2,1))))</f>
        <v>5</v>
      </c>
      <c r="Q68" s="194">
        <f>ROUND((0.8*'Side MDB'!W68+0.2*'Side Pole'!N68),3)</f>
        <v>2.7E-2</v>
      </c>
      <c r="R68" s="195">
        <f>ROUND((Q68)/0.15,2)</f>
        <v>0.18</v>
      </c>
      <c r="S68" s="138">
        <f>IF(R68&lt;0.67,5,IF(R68&lt;1,4,IF(R68&lt;1.33,3,IF(R68&lt;2.67,2,1))))</f>
        <v>5</v>
      </c>
      <c r="T68" s="196">
        <f>ROUND(((0.8*'Side MDB'!W68+0.2*'Side Pole'!N68)+(IF('Side MDB'!X68="N/A",(0.8*'Side MDB'!W68+0.2*'Side Pole'!N68),'Side MDB'!X68)))/2,3)</f>
        <v>1.4999999999999999E-2</v>
      </c>
      <c r="U68" s="195">
        <f>ROUND((T68)/0.15,2)</f>
        <v>0.1</v>
      </c>
      <c r="V68" s="25">
        <f>IF(U68&lt;0.67,5,IF(U68&lt;1,4,IF(U68&lt;1.33,3,IF(U68&lt;2.67,2,1))))</f>
        <v>5</v>
      </c>
      <c r="W68" s="16"/>
      <c r="X68" s="16"/>
      <c r="Y68" s="197"/>
      <c r="Z68" s="197"/>
      <c r="AA68" s="197"/>
      <c r="AB68" s="198"/>
      <c r="AC68" s="198"/>
      <c r="AD68" s="198"/>
      <c r="AE68" s="198"/>
      <c r="AF68" s="198"/>
      <c r="AG68" s="198"/>
      <c r="AH68" s="198"/>
      <c r="AI68" s="198"/>
      <c r="AJ68" s="198"/>
      <c r="AK68" s="198"/>
      <c r="AL68" s="198"/>
    </row>
    <row r="69" spans="1:38" ht="13.9" customHeight="1">
      <c r="A69" s="188">
        <v>10817</v>
      </c>
      <c r="B69" s="189" t="s">
        <v>388</v>
      </c>
      <c r="C69" s="190" t="str">
        <f>Rollover!A69</f>
        <v>Ford</v>
      </c>
      <c r="D69" s="190" t="str">
        <f>Rollover!B69</f>
        <v>Ranger SuperCrew Cab PU/CC 2WD</v>
      </c>
      <c r="E69" s="69" t="s">
        <v>202</v>
      </c>
      <c r="F69" s="191">
        <f>Rollover!C69</f>
        <v>2019</v>
      </c>
      <c r="G69" s="192">
        <v>208.679</v>
      </c>
      <c r="H69" s="12">
        <v>24.155000000000001</v>
      </c>
      <c r="I69" s="12">
        <v>43.737000000000002</v>
      </c>
      <c r="J69" s="193">
        <v>24.466000000000001</v>
      </c>
      <c r="K69" s="13">
        <v>3036.971</v>
      </c>
      <c r="L69" s="26">
        <f t="shared" ref="L69" si="29">NORMDIST(LN(G69),7.45231,0.73998,1)</f>
        <v>2.1622113806326728E-3</v>
      </c>
      <c r="M69" s="27">
        <f t="shared" ref="M69" si="30">1/(1+EXP(6.3055-0.00094*K69))</f>
        <v>3.07465822795332E-2</v>
      </c>
      <c r="N69" s="26">
        <f t="shared" ref="N69" si="31">ROUND(1-(1-L69)*(1-M69),3)</f>
        <v>3.3000000000000002E-2</v>
      </c>
      <c r="O69" s="137">
        <f t="shared" ref="O69" si="32">ROUND(N69/0.15,2)</f>
        <v>0.22</v>
      </c>
      <c r="P69" s="25">
        <f t="shared" ref="P69" si="33">IF(O69&lt;0.67,5,IF(O69&lt;1,4,IF(O69&lt;1.33,3,IF(O69&lt;2.67,2,1))))</f>
        <v>5</v>
      </c>
      <c r="Q69" s="194">
        <f>ROUND((0.8*'Side MDB'!W69+0.2*'Side Pole'!N69),3)</f>
        <v>5.8999999999999997E-2</v>
      </c>
      <c r="R69" s="195">
        <f t="shared" ref="R69" si="34">ROUND((Q69)/0.15,2)</f>
        <v>0.39</v>
      </c>
      <c r="S69" s="138">
        <f t="shared" ref="S69" si="35">IF(R69&lt;0.67,5,IF(R69&lt;1,4,IF(R69&lt;1.33,3,IF(R69&lt;2.67,2,1))))</f>
        <v>5</v>
      </c>
      <c r="T69" s="196">
        <f>ROUND(((0.8*'Side MDB'!W69+0.2*'Side Pole'!N69)+(IF('Side MDB'!X69="N/A",(0.8*'Side MDB'!W69+0.2*'Side Pole'!N69),'Side MDB'!X69)))/2,3)</f>
        <v>3.3000000000000002E-2</v>
      </c>
      <c r="U69" s="195">
        <f t="shared" ref="U69" si="36">ROUND((T69)/0.15,2)</f>
        <v>0.22</v>
      </c>
      <c r="V69" s="25">
        <f t="shared" ref="V69" si="37">IF(U69&lt;0.67,5,IF(U69&lt;1,4,IF(U69&lt;1.33,3,IF(U69&lt;2.67,2,1))))</f>
        <v>5</v>
      </c>
      <c r="W69" s="16"/>
      <c r="X69" s="16"/>
      <c r="Y69" s="197"/>
      <c r="Z69" s="197"/>
      <c r="AA69" s="197"/>
      <c r="AB69" s="198"/>
      <c r="AC69" s="198"/>
      <c r="AD69" s="198"/>
      <c r="AE69" s="198"/>
      <c r="AF69" s="198"/>
      <c r="AG69" s="198"/>
      <c r="AH69" s="198"/>
      <c r="AI69" s="198"/>
      <c r="AJ69" s="198"/>
      <c r="AK69" s="198"/>
      <c r="AL69" s="198"/>
    </row>
    <row r="70" spans="1:38" ht="13.9" customHeight="1">
      <c r="A70" s="188">
        <v>10817</v>
      </c>
      <c r="B70" s="189" t="s">
        <v>388</v>
      </c>
      <c r="C70" s="190" t="str">
        <f>Rollover!A70</f>
        <v>Ford</v>
      </c>
      <c r="D70" s="190" t="str">
        <f>Rollover!B70</f>
        <v>Ranger SuperCrew Cab PU/CC 4WD</v>
      </c>
      <c r="E70" s="69" t="s">
        <v>202</v>
      </c>
      <c r="F70" s="191">
        <f>Rollover!C70</f>
        <v>2019</v>
      </c>
      <c r="G70" s="192">
        <v>208.679</v>
      </c>
      <c r="H70" s="12">
        <v>24.155000000000001</v>
      </c>
      <c r="I70" s="12">
        <v>43.737000000000002</v>
      </c>
      <c r="J70" s="193">
        <v>24.466000000000001</v>
      </c>
      <c r="K70" s="13">
        <v>3036.971</v>
      </c>
      <c r="L70" s="26">
        <f t="shared" si="11"/>
        <v>2.1622113806326728E-3</v>
      </c>
      <c r="M70" s="27">
        <f t="shared" si="12"/>
        <v>3.07465822795332E-2</v>
      </c>
      <c r="N70" s="26">
        <f t="shared" si="13"/>
        <v>3.3000000000000002E-2</v>
      </c>
      <c r="O70" s="137">
        <f t="shared" si="14"/>
        <v>0.22</v>
      </c>
      <c r="P70" s="25">
        <f t="shared" si="15"/>
        <v>5</v>
      </c>
      <c r="Q70" s="194">
        <f>ROUND((0.8*'Side MDB'!W70+0.2*'Side Pole'!N70),3)</f>
        <v>5.8999999999999997E-2</v>
      </c>
      <c r="R70" s="195">
        <f t="shared" si="16"/>
        <v>0.39</v>
      </c>
      <c r="S70" s="138">
        <f t="shared" si="17"/>
        <v>5</v>
      </c>
      <c r="T70" s="196">
        <f>ROUND(((0.8*'Side MDB'!W70+0.2*'Side Pole'!N70)+(IF('Side MDB'!X70="N/A",(0.8*'Side MDB'!W70+0.2*'Side Pole'!N70),'Side MDB'!X70)))/2,3)</f>
        <v>3.3000000000000002E-2</v>
      </c>
      <c r="U70" s="195">
        <f t="shared" si="18"/>
        <v>0.22</v>
      </c>
      <c r="V70" s="25">
        <f t="shared" si="19"/>
        <v>5</v>
      </c>
      <c r="W70" s="16"/>
      <c r="X70" s="16"/>
      <c r="Y70" s="197"/>
      <c r="Z70" s="197"/>
      <c r="AA70" s="197"/>
      <c r="AB70" s="198"/>
      <c r="AC70" s="198"/>
      <c r="AD70" s="198"/>
      <c r="AE70" s="198"/>
      <c r="AF70" s="198"/>
      <c r="AG70" s="198"/>
      <c r="AH70" s="198"/>
      <c r="AI70" s="198"/>
      <c r="AJ70" s="198"/>
      <c r="AK70" s="198"/>
      <c r="AL70" s="198"/>
    </row>
    <row r="71" spans="1:38" ht="13.9" customHeight="1">
      <c r="A71" s="188"/>
      <c r="B71" s="189"/>
      <c r="C71" s="190" t="str">
        <f>Rollover!A71</f>
        <v>Ford</v>
      </c>
      <c r="D71" s="190" t="str">
        <f>Rollover!B71</f>
        <v>Ranger SuperCab PU/EC 2WD</v>
      </c>
      <c r="E71" s="69"/>
      <c r="F71" s="191">
        <f>Rollover!C71</f>
        <v>2019</v>
      </c>
      <c r="G71" s="192"/>
      <c r="H71" s="12"/>
      <c r="I71" s="12"/>
      <c r="J71" s="193"/>
      <c r="K71" s="13"/>
      <c r="L71" s="26" t="e">
        <f t="shared" si="11"/>
        <v>#NUM!</v>
      </c>
      <c r="M71" s="27">
        <f t="shared" si="12"/>
        <v>1.8229037773026034E-3</v>
      </c>
      <c r="N71" s="26" t="e">
        <f t="shared" si="13"/>
        <v>#NUM!</v>
      </c>
      <c r="O71" s="137" t="e">
        <f t="shared" si="14"/>
        <v>#NUM!</v>
      </c>
      <c r="P71" s="25" t="e">
        <f t="shared" si="15"/>
        <v>#NUM!</v>
      </c>
      <c r="Q71" s="194" t="e">
        <f>ROUND((0.8*'Side MDB'!W71+0.2*'Side Pole'!N71),3)</f>
        <v>#NUM!</v>
      </c>
      <c r="R71" s="195" t="e">
        <f t="shared" si="16"/>
        <v>#NUM!</v>
      </c>
      <c r="S71" s="138" t="e">
        <f t="shared" si="17"/>
        <v>#NUM!</v>
      </c>
      <c r="T71" s="196" t="e">
        <f>ROUND(((0.8*'Side MDB'!W71+0.2*'Side Pole'!N71)+(IF('Side MDB'!X71="N/A",(0.8*'Side MDB'!W71+0.2*'Side Pole'!N71),'Side MDB'!X71)))/2,3)</f>
        <v>#NUM!</v>
      </c>
      <c r="U71" s="195" t="e">
        <f t="shared" si="18"/>
        <v>#NUM!</v>
      </c>
      <c r="V71" s="25" t="e">
        <f t="shared" si="19"/>
        <v>#NUM!</v>
      </c>
      <c r="W71" s="16"/>
      <c r="X71" s="16"/>
      <c r="Y71" s="197"/>
      <c r="Z71" s="197"/>
      <c r="AA71" s="197"/>
      <c r="AB71" s="198"/>
      <c r="AC71" s="198"/>
      <c r="AD71" s="198"/>
      <c r="AE71" s="198"/>
      <c r="AF71" s="198"/>
      <c r="AG71" s="198"/>
      <c r="AH71" s="198"/>
      <c r="AI71" s="198"/>
      <c r="AJ71" s="198"/>
      <c r="AK71" s="198"/>
      <c r="AL71" s="198"/>
    </row>
    <row r="72" spans="1:38" ht="13.9" customHeight="1">
      <c r="A72" s="188"/>
      <c r="B72" s="189"/>
      <c r="C72" s="190" t="str">
        <f>Rollover!A72</f>
        <v>Ford</v>
      </c>
      <c r="D72" s="190" t="str">
        <f>Rollover!B72</f>
        <v>Ranger SuperCab PU/EC 4WD</v>
      </c>
      <c r="E72" s="69"/>
      <c r="F72" s="191">
        <f>Rollover!C72</f>
        <v>2019</v>
      </c>
      <c r="G72" s="192"/>
      <c r="H72" s="12"/>
      <c r="I72" s="12"/>
      <c r="J72" s="193"/>
      <c r="K72" s="13"/>
      <c r="L72" s="26" t="e">
        <f t="shared" si="11"/>
        <v>#NUM!</v>
      </c>
      <c r="M72" s="27">
        <f t="shared" si="12"/>
        <v>1.8229037773026034E-3</v>
      </c>
      <c r="N72" s="26" t="e">
        <f t="shared" si="13"/>
        <v>#NUM!</v>
      </c>
      <c r="O72" s="137" t="e">
        <f t="shared" si="14"/>
        <v>#NUM!</v>
      </c>
      <c r="P72" s="25" t="e">
        <f t="shared" si="15"/>
        <v>#NUM!</v>
      </c>
      <c r="Q72" s="194" t="e">
        <f>ROUND((0.8*'Side MDB'!W72+0.2*'Side Pole'!N72),3)</f>
        <v>#NUM!</v>
      </c>
      <c r="R72" s="195" t="e">
        <f t="shared" si="16"/>
        <v>#NUM!</v>
      </c>
      <c r="S72" s="138" t="e">
        <f t="shared" si="17"/>
        <v>#NUM!</v>
      </c>
      <c r="T72" s="196" t="e">
        <f>ROUND(((0.8*'Side MDB'!W72+0.2*'Side Pole'!N72)+(IF('Side MDB'!X72="N/A",(0.8*'Side MDB'!W72+0.2*'Side Pole'!N72),'Side MDB'!X72)))/2,3)</f>
        <v>#NUM!</v>
      </c>
      <c r="U72" s="195" t="e">
        <f t="shared" si="18"/>
        <v>#NUM!</v>
      </c>
      <c r="V72" s="25" t="e">
        <f t="shared" si="19"/>
        <v>#NUM!</v>
      </c>
      <c r="W72" s="16"/>
      <c r="X72" s="16"/>
      <c r="Y72" s="197"/>
      <c r="Z72" s="197"/>
      <c r="AA72" s="197"/>
      <c r="AB72" s="198"/>
      <c r="AC72" s="198"/>
      <c r="AD72" s="198"/>
      <c r="AE72" s="198"/>
      <c r="AF72" s="198"/>
      <c r="AG72" s="198"/>
      <c r="AH72" s="198"/>
      <c r="AI72" s="198"/>
      <c r="AJ72" s="198"/>
      <c r="AK72" s="198"/>
      <c r="AL72" s="198"/>
    </row>
    <row r="73" spans="1:38" ht="13.9" customHeight="1">
      <c r="A73" s="188">
        <v>10773</v>
      </c>
      <c r="B73" s="189" t="s">
        <v>369</v>
      </c>
      <c r="C73" s="204" t="str">
        <f>Rollover!A73</f>
        <v>Honda</v>
      </c>
      <c r="D73" s="204" t="str">
        <f>Rollover!B73</f>
        <v>CR-V SUV AWD</v>
      </c>
      <c r="E73" s="69" t="s">
        <v>205</v>
      </c>
      <c r="F73" s="191">
        <f>Rollover!C73</f>
        <v>2019</v>
      </c>
      <c r="G73" s="192">
        <v>385.60700000000003</v>
      </c>
      <c r="H73" s="12">
        <v>22.135999999999999</v>
      </c>
      <c r="I73" s="12">
        <v>35.057000000000002</v>
      </c>
      <c r="J73" s="193">
        <v>17.399999999999999</v>
      </c>
      <c r="K73" s="13">
        <v>2416.4299999999998</v>
      </c>
      <c r="L73" s="26">
        <f t="shared" si="11"/>
        <v>2.1500948536665902E-2</v>
      </c>
      <c r="M73" s="27">
        <f t="shared" si="12"/>
        <v>1.7394463300493903E-2</v>
      </c>
      <c r="N73" s="26">
        <f t="shared" si="13"/>
        <v>3.9E-2</v>
      </c>
      <c r="O73" s="137">
        <f t="shared" si="14"/>
        <v>0.26</v>
      </c>
      <c r="P73" s="25">
        <f t="shared" si="15"/>
        <v>5</v>
      </c>
      <c r="Q73" s="194">
        <f>ROUND((0.8*'Side MDB'!W73+0.2*'Side Pole'!N73),3)</f>
        <v>0.03</v>
      </c>
      <c r="R73" s="195">
        <f t="shared" si="16"/>
        <v>0.2</v>
      </c>
      <c r="S73" s="138">
        <f t="shared" si="17"/>
        <v>5</v>
      </c>
      <c r="T73" s="196">
        <f>ROUND(((0.8*'Side MDB'!W73+0.2*'Side Pole'!N73)+(IF('Side MDB'!X73="N/A",(0.8*'Side MDB'!W73+0.2*'Side Pole'!N73),'Side MDB'!X73)))/2,3)</f>
        <v>2.5000000000000001E-2</v>
      </c>
      <c r="U73" s="195">
        <f t="shared" si="18"/>
        <v>0.17</v>
      </c>
      <c r="V73" s="25">
        <f t="shared" si="19"/>
        <v>5</v>
      </c>
      <c r="W73" s="16"/>
      <c r="X73" s="16"/>
      <c r="Y73" s="197"/>
      <c r="Z73" s="197"/>
      <c r="AA73" s="197"/>
      <c r="AB73" s="198"/>
      <c r="AC73" s="198"/>
      <c r="AD73" s="198"/>
      <c r="AE73" s="198"/>
      <c r="AF73" s="198"/>
      <c r="AG73" s="198"/>
      <c r="AH73" s="198"/>
      <c r="AI73" s="198"/>
      <c r="AJ73" s="198"/>
      <c r="AK73" s="198"/>
      <c r="AL73" s="198"/>
    </row>
    <row r="74" spans="1:38" ht="13.9" customHeight="1">
      <c r="A74" s="188">
        <v>10773</v>
      </c>
      <c r="B74" s="189" t="s">
        <v>369</v>
      </c>
      <c r="C74" s="190" t="str">
        <f>Rollover!A74</f>
        <v>Honda</v>
      </c>
      <c r="D74" s="190" t="str">
        <f>Rollover!B74</f>
        <v>CR-V SUV FWD</v>
      </c>
      <c r="E74" s="69" t="s">
        <v>205</v>
      </c>
      <c r="F74" s="191">
        <f>Rollover!C74</f>
        <v>2019</v>
      </c>
      <c r="G74" s="192">
        <v>385.60700000000003</v>
      </c>
      <c r="H74" s="12">
        <v>22.135999999999999</v>
      </c>
      <c r="I74" s="12">
        <v>35.057000000000002</v>
      </c>
      <c r="J74" s="193">
        <v>17.399999999999999</v>
      </c>
      <c r="K74" s="13">
        <v>2416.4299999999998</v>
      </c>
      <c r="L74" s="26">
        <f t="shared" si="11"/>
        <v>2.1500948536665902E-2</v>
      </c>
      <c r="M74" s="27">
        <f t="shared" si="12"/>
        <v>1.7394463300493903E-2</v>
      </c>
      <c r="N74" s="26">
        <f t="shared" si="13"/>
        <v>3.9E-2</v>
      </c>
      <c r="O74" s="137">
        <f t="shared" si="14"/>
        <v>0.26</v>
      </c>
      <c r="P74" s="25">
        <f t="shared" si="15"/>
        <v>5</v>
      </c>
      <c r="Q74" s="194">
        <f>ROUND((0.8*'Side MDB'!W74+0.2*'Side Pole'!N74),3)</f>
        <v>0.03</v>
      </c>
      <c r="R74" s="195">
        <f t="shared" si="16"/>
        <v>0.2</v>
      </c>
      <c r="S74" s="138">
        <f t="shared" si="17"/>
        <v>5</v>
      </c>
      <c r="T74" s="196">
        <f>ROUND(((0.8*'Side MDB'!W74+0.2*'Side Pole'!N74)+(IF('Side MDB'!X74="N/A",(0.8*'Side MDB'!W74+0.2*'Side Pole'!N74),'Side MDB'!X74)))/2,3)</f>
        <v>2.5000000000000001E-2</v>
      </c>
      <c r="U74" s="195">
        <f t="shared" si="18"/>
        <v>0.17</v>
      </c>
      <c r="V74" s="25">
        <f t="shared" si="19"/>
        <v>5</v>
      </c>
      <c r="W74" s="16"/>
      <c r="X74" s="16"/>
      <c r="Y74" s="197"/>
      <c r="Z74" s="197"/>
      <c r="AA74" s="197"/>
      <c r="AB74" s="198"/>
      <c r="AC74" s="198"/>
      <c r="AD74" s="198"/>
      <c r="AE74" s="198"/>
      <c r="AF74" s="198"/>
      <c r="AG74" s="198"/>
      <c r="AH74" s="198"/>
      <c r="AI74" s="198"/>
      <c r="AJ74" s="198"/>
      <c r="AK74" s="198"/>
      <c r="AL74" s="198"/>
    </row>
    <row r="75" spans="1:38" ht="13.9" customHeight="1">
      <c r="A75" s="188">
        <v>10386</v>
      </c>
      <c r="B75" s="189" t="s">
        <v>214</v>
      </c>
      <c r="C75" s="190" t="str">
        <f>Rollover!A75</f>
        <v>Honda</v>
      </c>
      <c r="D75" s="190" t="str">
        <f>Rollover!B75</f>
        <v>Insight 4DR FWD</v>
      </c>
      <c r="E75" s="69" t="s">
        <v>88</v>
      </c>
      <c r="F75" s="191">
        <f>Rollover!C75</f>
        <v>2019</v>
      </c>
      <c r="G75" s="192">
        <v>279.09800000000001</v>
      </c>
      <c r="H75" s="12">
        <v>18.391999999999999</v>
      </c>
      <c r="I75" s="12">
        <v>38.293999999999997</v>
      </c>
      <c r="J75" s="193">
        <v>18.600000000000001</v>
      </c>
      <c r="K75" s="13">
        <v>2745.317</v>
      </c>
      <c r="L75" s="26">
        <f t="shared" si="11"/>
        <v>6.9364932131911576E-3</v>
      </c>
      <c r="M75" s="27">
        <f t="shared" si="12"/>
        <v>2.3547601820313548E-2</v>
      </c>
      <c r="N75" s="26">
        <f t="shared" si="13"/>
        <v>0.03</v>
      </c>
      <c r="O75" s="137">
        <f t="shared" si="14"/>
        <v>0.2</v>
      </c>
      <c r="P75" s="25">
        <f t="shared" si="15"/>
        <v>5</v>
      </c>
      <c r="Q75" s="194">
        <f>ROUND((0.8*'Side MDB'!W75+0.2*'Side Pole'!N75),3)</f>
        <v>4.9000000000000002E-2</v>
      </c>
      <c r="R75" s="195">
        <f t="shared" si="16"/>
        <v>0.33</v>
      </c>
      <c r="S75" s="138">
        <f t="shared" si="17"/>
        <v>5</v>
      </c>
      <c r="T75" s="196">
        <f>ROUND(((0.8*'Side MDB'!W75+0.2*'Side Pole'!N75)+(IF('Side MDB'!X75="N/A",(0.8*'Side MDB'!W75+0.2*'Side Pole'!N75),'Side MDB'!X75)))/2,3)</f>
        <v>3.4000000000000002E-2</v>
      </c>
      <c r="U75" s="195">
        <f t="shared" si="18"/>
        <v>0.23</v>
      </c>
      <c r="V75" s="25">
        <f t="shared" si="19"/>
        <v>5</v>
      </c>
      <c r="W75" s="16"/>
      <c r="X75" s="16"/>
      <c r="Y75" s="197"/>
      <c r="Z75" s="197"/>
      <c r="AA75" s="197"/>
      <c r="AB75" s="198"/>
      <c r="AC75" s="198"/>
      <c r="AD75" s="198"/>
      <c r="AE75" s="198"/>
      <c r="AF75" s="198"/>
      <c r="AG75" s="198"/>
      <c r="AH75" s="198"/>
      <c r="AI75" s="198"/>
      <c r="AJ75" s="198"/>
      <c r="AK75" s="198"/>
      <c r="AL75" s="198"/>
    </row>
    <row r="76" spans="1:38" ht="12" customHeight="1">
      <c r="A76" s="189">
        <v>9325</v>
      </c>
      <c r="B76" s="189" t="s">
        <v>296</v>
      </c>
      <c r="C76" s="190" t="str">
        <f>Rollover!A76</f>
        <v>Honda</v>
      </c>
      <c r="D76" s="190" t="str">
        <f>Rollover!B76</f>
        <v>Passport SUV FWD</v>
      </c>
      <c r="E76" s="69" t="s">
        <v>88</v>
      </c>
      <c r="F76" s="191">
        <f>Rollover!C76</f>
        <v>2019</v>
      </c>
      <c r="G76" s="192">
        <v>406.351</v>
      </c>
      <c r="H76" s="12">
        <v>26.065000000000001</v>
      </c>
      <c r="I76" s="12">
        <v>44.625999999999998</v>
      </c>
      <c r="J76" s="193">
        <v>22.202000000000002</v>
      </c>
      <c r="K76" s="193">
        <v>3728.9009999999998</v>
      </c>
      <c r="L76" s="26">
        <f t="shared" si="11"/>
        <v>2.541686484517626E-2</v>
      </c>
      <c r="M76" s="27">
        <f t="shared" si="12"/>
        <v>5.7306180617715537E-2</v>
      </c>
      <c r="N76" s="26">
        <f t="shared" si="13"/>
        <v>8.1000000000000003E-2</v>
      </c>
      <c r="O76" s="137">
        <f t="shared" si="14"/>
        <v>0.54</v>
      </c>
      <c r="P76" s="25">
        <f t="shared" si="15"/>
        <v>5</v>
      </c>
      <c r="Q76" s="194">
        <f>ROUND((0.8*'Side MDB'!W76+0.2*'Side Pole'!N76),3)</f>
        <v>3.5999999999999997E-2</v>
      </c>
      <c r="R76" s="195">
        <f t="shared" si="16"/>
        <v>0.24</v>
      </c>
      <c r="S76" s="138">
        <f t="shared" si="17"/>
        <v>5</v>
      </c>
      <c r="T76" s="196">
        <f>ROUND(((0.8*'Side MDB'!W76+0.2*'Side Pole'!N76)+(IF('Side MDB'!X76="N/A",(0.8*'Side MDB'!W76+0.2*'Side Pole'!N76),'Side MDB'!X76)))/2,3)</f>
        <v>2.3E-2</v>
      </c>
      <c r="U76" s="195">
        <f t="shared" si="18"/>
        <v>0.15</v>
      </c>
      <c r="V76" s="25">
        <f t="shared" si="19"/>
        <v>5</v>
      </c>
      <c r="W76" s="16"/>
      <c r="X76" s="16"/>
      <c r="Y76" s="197"/>
      <c r="Z76" s="197"/>
      <c r="AA76" s="197"/>
      <c r="AB76" s="198"/>
      <c r="AC76" s="198"/>
      <c r="AD76" s="198"/>
      <c r="AE76" s="198"/>
      <c r="AF76" s="198"/>
      <c r="AG76" s="198"/>
      <c r="AH76" s="198"/>
      <c r="AI76" s="198"/>
      <c r="AJ76" s="198"/>
      <c r="AK76" s="198"/>
      <c r="AL76" s="198"/>
    </row>
    <row r="77" spans="1:38" ht="13.9" customHeight="1">
      <c r="A77" s="189">
        <v>9325</v>
      </c>
      <c r="B77" s="189" t="s">
        <v>296</v>
      </c>
      <c r="C77" s="190" t="str">
        <f>Rollover!A77</f>
        <v>Honda</v>
      </c>
      <c r="D77" s="190" t="str">
        <f>Rollover!B77</f>
        <v>Passport SUV AWD</v>
      </c>
      <c r="E77" s="69" t="s">
        <v>88</v>
      </c>
      <c r="F77" s="191">
        <f>Rollover!C77</f>
        <v>2019</v>
      </c>
      <c r="G77" s="192">
        <v>406.351</v>
      </c>
      <c r="H77" s="12">
        <v>26.065000000000001</v>
      </c>
      <c r="I77" s="12">
        <v>44.625999999999998</v>
      </c>
      <c r="J77" s="193">
        <v>22.202000000000002</v>
      </c>
      <c r="K77" s="193">
        <v>3728.9009999999998</v>
      </c>
      <c r="L77" s="26">
        <f t="shared" si="11"/>
        <v>2.541686484517626E-2</v>
      </c>
      <c r="M77" s="27">
        <f t="shared" si="12"/>
        <v>5.7306180617715537E-2</v>
      </c>
      <c r="N77" s="26">
        <f t="shared" si="13"/>
        <v>8.1000000000000003E-2</v>
      </c>
      <c r="O77" s="137">
        <f t="shared" si="14"/>
        <v>0.54</v>
      </c>
      <c r="P77" s="25">
        <f t="shared" si="15"/>
        <v>5</v>
      </c>
      <c r="Q77" s="194">
        <f>ROUND((0.8*'Side MDB'!W77+0.2*'Side Pole'!N77),3)</f>
        <v>3.5999999999999997E-2</v>
      </c>
      <c r="R77" s="195">
        <f t="shared" si="16"/>
        <v>0.24</v>
      </c>
      <c r="S77" s="138">
        <f t="shared" si="17"/>
        <v>5</v>
      </c>
      <c r="T77" s="196">
        <f>ROUND(((0.8*'Side MDB'!W77+0.2*'Side Pole'!N77)+(IF('Side MDB'!X77="N/A",(0.8*'Side MDB'!W77+0.2*'Side Pole'!N77),'Side MDB'!X77)))/2,3)</f>
        <v>2.3E-2</v>
      </c>
      <c r="U77" s="195">
        <f t="shared" si="18"/>
        <v>0.15</v>
      </c>
      <c r="V77" s="25">
        <f t="shared" si="19"/>
        <v>5</v>
      </c>
      <c r="W77" s="16"/>
      <c r="X77" s="16"/>
      <c r="Y77" s="197"/>
      <c r="Z77" s="197"/>
      <c r="AA77" s="197"/>
      <c r="AB77" s="198"/>
      <c r="AC77" s="198"/>
      <c r="AD77" s="198"/>
      <c r="AE77" s="198"/>
      <c r="AF77" s="198"/>
      <c r="AG77" s="198"/>
      <c r="AH77" s="198"/>
      <c r="AI77" s="198"/>
      <c r="AJ77" s="198"/>
      <c r="AK77" s="198"/>
      <c r="AL77" s="198"/>
    </row>
    <row r="78" spans="1:38" ht="13.9" customHeight="1">
      <c r="A78" s="188">
        <v>10661</v>
      </c>
      <c r="B78" s="189" t="s">
        <v>298</v>
      </c>
      <c r="C78" s="190" t="str">
        <f>Rollover!A78</f>
        <v>Hyundai</v>
      </c>
      <c r="D78" s="190" t="str">
        <f>Rollover!B78</f>
        <v>Kona SUV FWD</v>
      </c>
      <c r="E78" s="69" t="s">
        <v>205</v>
      </c>
      <c r="F78" s="191">
        <f>Rollover!C78</f>
        <v>2019</v>
      </c>
      <c r="G78" s="192">
        <v>195.715</v>
      </c>
      <c r="H78" s="12">
        <v>25.849</v>
      </c>
      <c r="I78" s="12">
        <v>33.926000000000002</v>
      </c>
      <c r="J78" s="193">
        <v>16.210999999999999</v>
      </c>
      <c r="K78" s="13">
        <v>3310.5390000000002</v>
      </c>
      <c r="L78" s="26">
        <f t="shared" si="11"/>
        <v>1.6402792373090606E-3</v>
      </c>
      <c r="M78" s="27">
        <f t="shared" si="12"/>
        <v>3.9407529831721425E-2</v>
      </c>
      <c r="N78" s="26">
        <f t="shared" si="13"/>
        <v>4.1000000000000002E-2</v>
      </c>
      <c r="O78" s="137">
        <f t="shared" si="14"/>
        <v>0.27</v>
      </c>
      <c r="P78" s="25">
        <f t="shared" si="15"/>
        <v>5</v>
      </c>
      <c r="Q78" s="194">
        <f>ROUND((0.8*'Side MDB'!W78+0.2*'Side Pole'!N78),3)</f>
        <v>5.8999999999999997E-2</v>
      </c>
      <c r="R78" s="195">
        <f t="shared" si="16"/>
        <v>0.39</v>
      </c>
      <c r="S78" s="138">
        <f t="shared" si="17"/>
        <v>5</v>
      </c>
      <c r="T78" s="196">
        <f>ROUND(((0.8*'Side MDB'!W78+0.2*'Side Pole'!N78)+(IF('Side MDB'!X78="N/A",(0.8*'Side MDB'!W78+0.2*'Side Pole'!N78),'Side MDB'!X78)))/2,3)</f>
        <v>4.8000000000000001E-2</v>
      </c>
      <c r="U78" s="195">
        <f t="shared" si="18"/>
        <v>0.32</v>
      </c>
      <c r="V78" s="25">
        <f t="shared" si="19"/>
        <v>5</v>
      </c>
      <c r="W78" s="16"/>
      <c r="X78" s="16"/>
      <c r="Y78" s="197"/>
      <c r="Z78" s="197"/>
      <c r="AA78" s="197"/>
      <c r="AB78" s="198"/>
      <c r="AC78" s="198"/>
      <c r="AD78" s="198"/>
      <c r="AE78" s="198"/>
      <c r="AF78" s="198"/>
      <c r="AG78" s="198"/>
      <c r="AH78" s="198"/>
      <c r="AI78" s="198"/>
      <c r="AJ78" s="198"/>
      <c r="AK78" s="198"/>
      <c r="AL78" s="198"/>
    </row>
    <row r="79" spans="1:38" ht="13.9" customHeight="1">
      <c r="A79" s="188">
        <v>10661</v>
      </c>
      <c r="B79" s="189" t="s">
        <v>298</v>
      </c>
      <c r="C79" s="190" t="str">
        <f>Rollover!A79</f>
        <v>Hyundai</v>
      </c>
      <c r="D79" s="190" t="str">
        <f>Rollover!B79</f>
        <v>Kona SUV AWD</v>
      </c>
      <c r="E79" s="69" t="s">
        <v>205</v>
      </c>
      <c r="F79" s="191">
        <f>Rollover!C79</f>
        <v>2019</v>
      </c>
      <c r="G79" s="192">
        <v>195.715</v>
      </c>
      <c r="H79" s="12">
        <v>25.849</v>
      </c>
      <c r="I79" s="12">
        <v>33.926000000000002</v>
      </c>
      <c r="J79" s="193">
        <v>16.210999999999999</v>
      </c>
      <c r="K79" s="13">
        <v>3310.5390000000002</v>
      </c>
      <c r="L79" s="26">
        <f t="shared" si="11"/>
        <v>1.6402792373090606E-3</v>
      </c>
      <c r="M79" s="27">
        <f t="shared" si="12"/>
        <v>3.9407529831721425E-2</v>
      </c>
      <c r="N79" s="26">
        <f t="shared" si="13"/>
        <v>4.1000000000000002E-2</v>
      </c>
      <c r="O79" s="137">
        <f t="shared" si="14"/>
        <v>0.27</v>
      </c>
      <c r="P79" s="25">
        <f t="shared" si="15"/>
        <v>5</v>
      </c>
      <c r="Q79" s="194">
        <f>ROUND((0.8*'Side MDB'!W79+0.2*'Side Pole'!N79),3)</f>
        <v>5.8999999999999997E-2</v>
      </c>
      <c r="R79" s="195">
        <f t="shared" si="16"/>
        <v>0.39</v>
      </c>
      <c r="S79" s="138">
        <f t="shared" si="17"/>
        <v>5</v>
      </c>
      <c r="T79" s="196">
        <f>ROUND(((0.8*'Side MDB'!W79+0.2*'Side Pole'!N79)+(IF('Side MDB'!X79="N/A",(0.8*'Side MDB'!W79+0.2*'Side Pole'!N79),'Side MDB'!X79)))/2,3)</f>
        <v>4.8000000000000001E-2</v>
      </c>
      <c r="U79" s="195">
        <f t="shared" si="18"/>
        <v>0.32</v>
      </c>
      <c r="V79" s="25">
        <f t="shared" si="19"/>
        <v>5</v>
      </c>
      <c r="W79" s="16"/>
      <c r="X79" s="16"/>
      <c r="Y79" s="197"/>
      <c r="Z79" s="197"/>
      <c r="AA79" s="197"/>
      <c r="AB79" s="198"/>
      <c r="AC79" s="198"/>
      <c r="AD79" s="198"/>
      <c r="AE79" s="198"/>
      <c r="AF79" s="198"/>
      <c r="AG79" s="198"/>
      <c r="AH79" s="198"/>
      <c r="AI79" s="198"/>
      <c r="AJ79" s="198"/>
      <c r="AK79" s="198"/>
      <c r="AL79" s="198"/>
    </row>
    <row r="80" spans="1:38" ht="13.9" customHeight="1">
      <c r="A80" s="188">
        <v>10644</v>
      </c>
      <c r="B80" s="189" t="s">
        <v>272</v>
      </c>
      <c r="C80" s="190" t="str">
        <f>Rollover!A80</f>
        <v>Hyundai</v>
      </c>
      <c r="D80" s="190" t="str">
        <f>Rollover!B80</f>
        <v>Santa Fe SUV FWD</v>
      </c>
      <c r="E80" s="69" t="s">
        <v>88</v>
      </c>
      <c r="F80" s="191">
        <f>Rollover!C80</f>
        <v>2019</v>
      </c>
      <c r="G80" s="192">
        <v>347.75900000000001</v>
      </c>
      <c r="H80" s="12">
        <v>18.484999999999999</v>
      </c>
      <c r="I80" s="12">
        <v>51.808999999999997</v>
      </c>
      <c r="J80" s="193">
        <v>20.838000000000001</v>
      </c>
      <c r="K80" s="13">
        <v>2735.7310000000002</v>
      </c>
      <c r="L80" s="26">
        <f t="shared" si="11"/>
        <v>1.5258975794787464E-2</v>
      </c>
      <c r="M80" s="27">
        <f t="shared" si="12"/>
        <v>2.3341301655798501E-2</v>
      </c>
      <c r="N80" s="26">
        <f t="shared" si="13"/>
        <v>3.7999999999999999E-2</v>
      </c>
      <c r="O80" s="137">
        <f t="shared" si="14"/>
        <v>0.25</v>
      </c>
      <c r="P80" s="25">
        <f t="shared" si="15"/>
        <v>5</v>
      </c>
      <c r="Q80" s="194">
        <f>ROUND((0.8*'Side MDB'!W80+0.2*'Side Pole'!N80),3)</f>
        <v>3.3000000000000002E-2</v>
      </c>
      <c r="R80" s="195">
        <f t="shared" si="16"/>
        <v>0.22</v>
      </c>
      <c r="S80" s="138">
        <f t="shared" si="17"/>
        <v>5</v>
      </c>
      <c r="T80" s="196">
        <f>ROUND(((0.8*'Side MDB'!W80+0.2*'Side Pole'!N80)+(IF('Side MDB'!X80="N/A",(0.8*'Side MDB'!W80+0.2*'Side Pole'!N80),'Side MDB'!X80)))/2,3)</f>
        <v>3.1E-2</v>
      </c>
      <c r="U80" s="195">
        <f t="shared" si="18"/>
        <v>0.21</v>
      </c>
      <c r="V80" s="25">
        <f t="shared" si="19"/>
        <v>5</v>
      </c>
      <c r="W80" s="16"/>
      <c r="X80" s="16"/>
      <c r="Y80" s="197"/>
      <c r="Z80" s="197"/>
      <c r="AA80" s="197"/>
      <c r="AB80" s="198"/>
      <c r="AC80" s="198"/>
      <c r="AD80" s="198"/>
      <c r="AE80" s="198"/>
      <c r="AF80" s="198"/>
      <c r="AG80" s="198"/>
      <c r="AH80" s="198"/>
      <c r="AI80" s="198"/>
      <c r="AJ80" s="198"/>
      <c r="AK80" s="198"/>
      <c r="AL80" s="198"/>
    </row>
    <row r="81" spans="1:38" ht="13.9" customHeight="1">
      <c r="A81" s="188">
        <v>10644</v>
      </c>
      <c r="B81" s="189" t="s">
        <v>272</v>
      </c>
      <c r="C81" s="190" t="str">
        <f>Rollover!A81</f>
        <v>Hyundai</v>
      </c>
      <c r="D81" s="190" t="str">
        <f>Rollover!B81</f>
        <v>Santa Fe SUV AWD</v>
      </c>
      <c r="E81" s="69" t="s">
        <v>88</v>
      </c>
      <c r="F81" s="191">
        <f>Rollover!C81</f>
        <v>2019</v>
      </c>
      <c r="G81" s="192">
        <v>347.75900000000001</v>
      </c>
      <c r="H81" s="12">
        <v>18.484999999999999</v>
      </c>
      <c r="I81" s="12">
        <v>51.808999999999997</v>
      </c>
      <c r="J81" s="193">
        <v>20.838000000000001</v>
      </c>
      <c r="K81" s="13">
        <v>2735.7310000000002</v>
      </c>
      <c r="L81" s="26">
        <f t="shared" si="11"/>
        <v>1.5258975794787464E-2</v>
      </c>
      <c r="M81" s="27">
        <f t="shared" si="12"/>
        <v>2.3341301655798501E-2</v>
      </c>
      <c r="N81" s="26">
        <f t="shared" si="13"/>
        <v>3.7999999999999999E-2</v>
      </c>
      <c r="O81" s="137">
        <f t="shared" si="14"/>
        <v>0.25</v>
      </c>
      <c r="P81" s="25">
        <f t="shared" si="15"/>
        <v>5</v>
      </c>
      <c r="Q81" s="194">
        <f>ROUND((0.8*'Side MDB'!W81+0.2*'Side Pole'!N81),3)</f>
        <v>3.3000000000000002E-2</v>
      </c>
      <c r="R81" s="195">
        <f t="shared" si="16"/>
        <v>0.22</v>
      </c>
      <c r="S81" s="138">
        <f t="shared" si="17"/>
        <v>5</v>
      </c>
      <c r="T81" s="196">
        <f>ROUND(((0.8*'Side MDB'!W81+0.2*'Side Pole'!N81)+(IF('Side MDB'!X81="N/A",(0.8*'Side MDB'!W81+0.2*'Side Pole'!N81),'Side MDB'!X81)))/2,3)</f>
        <v>3.1E-2</v>
      </c>
      <c r="U81" s="195">
        <f t="shared" si="18"/>
        <v>0.21</v>
      </c>
      <c r="V81" s="25">
        <f t="shared" si="19"/>
        <v>5</v>
      </c>
      <c r="W81" s="16"/>
      <c r="X81" s="16"/>
      <c r="Y81" s="197"/>
      <c r="Z81" s="197"/>
      <c r="AA81" s="197"/>
      <c r="AB81" s="198"/>
      <c r="AC81" s="198"/>
      <c r="AD81" s="198"/>
      <c r="AE81" s="198"/>
      <c r="AF81" s="198"/>
      <c r="AG81" s="198"/>
      <c r="AH81" s="198"/>
      <c r="AI81" s="198"/>
      <c r="AJ81" s="198"/>
      <c r="AK81" s="198"/>
      <c r="AL81" s="198"/>
    </row>
    <row r="82" spans="1:38" ht="13.9" customHeight="1">
      <c r="A82" s="188">
        <v>10717</v>
      </c>
      <c r="B82" s="189" t="s">
        <v>335</v>
      </c>
      <c r="C82" s="190" t="str">
        <f>Rollover!A82</f>
        <v>Infiniti</v>
      </c>
      <c r="D82" s="190" t="str">
        <f>Rollover!B82</f>
        <v>QX50 SUV FWD</v>
      </c>
      <c r="E82" s="69" t="s">
        <v>202</v>
      </c>
      <c r="F82" s="191">
        <f>Rollover!C82</f>
        <v>2019</v>
      </c>
      <c r="G82" s="192">
        <v>183.208</v>
      </c>
      <c r="H82" s="12">
        <v>20.818999999999999</v>
      </c>
      <c r="I82" s="12">
        <v>37.820999999999998</v>
      </c>
      <c r="J82" s="193">
        <v>22.175000000000001</v>
      </c>
      <c r="K82" s="13">
        <v>2368.1390000000001</v>
      </c>
      <c r="L82" s="26">
        <f t="shared" si="11"/>
        <v>1.2252413336923454E-3</v>
      </c>
      <c r="M82" s="27">
        <f t="shared" si="12"/>
        <v>1.6635361751889337E-2</v>
      </c>
      <c r="N82" s="26">
        <f t="shared" si="13"/>
        <v>1.7999999999999999E-2</v>
      </c>
      <c r="O82" s="137">
        <f t="shared" si="14"/>
        <v>0.12</v>
      </c>
      <c r="P82" s="25">
        <f t="shared" si="15"/>
        <v>5</v>
      </c>
      <c r="Q82" s="194">
        <f>ROUND((0.8*'Side MDB'!W82+0.2*'Side Pole'!N82),3)</f>
        <v>4.8000000000000001E-2</v>
      </c>
      <c r="R82" s="195">
        <f t="shared" si="16"/>
        <v>0.32</v>
      </c>
      <c r="S82" s="138">
        <f t="shared" si="17"/>
        <v>5</v>
      </c>
      <c r="T82" s="196">
        <f>ROUND(((0.8*'Side MDB'!W82+0.2*'Side Pole'!N82)+(IF('Side MDB'!X82="N/A",(0.8*'Side MDB'!W82+0.2*'Side Pole'!N82),'Side MDB'!X82)))/2,3)</f>
        <v>3.3000000000000002E-2</v>
      </c>
      <c r="U82" s="195">
        <f t="shared" si="18"/>
        <v>0.22</v>
      </c>
      <c r="V82" s="25">
        <f t="shared" si="19"/>
        <v>5</v>
      </c>
      <c r="W82" s="16"/>
      <c r="X82" s="16"/>
      <c r="Y82" s="197"/>
      <c r="Z82" s="197"/>
      <c r="AA82" s="197"/>
      <c r="AB82" s="198"/>
      <c r="AC82" s="198"/>
      <c r="AD82" s="198"/>
      <c r="AE82" s="198"/>
      <c r="AF82" s="198"/>
      <c r="AG82" s="198"/>
      <c r="AH82" s="198"/>
      <c r="AI82" s="198"/>
      <c r="AJ82" s="198"/>
      <c r="AK82" s="198"/>
      <c r="AL82" s="198"/>
    </row>
    <row r="83" spans="1:38" ht="13.9" customHeight="1">
      <c r="A83" s="188">
        <v>10717</v>
      </c>
      <c r="B83" s="189" t="s">
        <v>335</v>
      </c>
      <c r="C83" s="190" t="str">
        <f>Rollover!A83</f>
        <v>Infiniti</v>
      </c>
      <c r="D83" s="190" t="str">
        <f>Rollover!B83</f>
        <v>QX50 SUV AWD</v>
      </c>
      <c r="E83" s="69" t="s">
        <v>202</v>
      </c>
      <c r="F83" s="191">
        <f>Rollover!C83</f>
        <v>2019</v>
      </c>
      <c r="G83" s="192">
        <v>183.208</v>
      </c>
      <c r="H83" s="12">
        <v>20.818999999999999</v>
      </c>
      <c r="I83" s="12">
        <v>37.820999999999998</v>
      </c>
      <c r="J83" s="193">
        <v>22.175000000000001</v>
      </c>
      <c r="K83" s="13">
        <v>2368.1390000000001</v>
      </c>
      <c r="L83" s="26">
        <f t="shared" si="11"/>
        <v>1.2252413336923454E-3</v>
      </c>
      <c r="M83" s="27">
        <f t="shared" si="12"/>
        <v>1.6635361751889337E-2</v>
      </c>
      <c r="N83" s="26">
        <f t="shared" si="13"/>
        <v>1.7999999999999999E-2</v>
      </c>
      <c r="O83" s="137">
        <f t="shared" si="14"/>
        <v>0.12</v>
      </c>
      <c r="P83" s="25">
        <f t="shared" si="15"/>
        <v>5</v>
      </c>
      <c r="Q83" s="194">
        <f>ROUND((0.8*'Side MDB'!W83+0.2*'Side Pole'!N83),3)</f>
        <v>4.8000000000000001E-2</v>
      </c>
      <c r="R83" s="195">
        <f t="shared" si="16"/>
        <v>0.32</v>
      </c>
      <c r="S83" s="138">
        <f t="shared" si="17"/>
        <v>5</v>
      </c>
      <c r="T83" s="196">
        <f>ROUND(((0.8*'Side MDB'!W83+0.2*'Side Pole'!N83)+(IF('Side MDB'!X83="N/A",(0.8*'Side MDB'!W83+0.2*'Side Pole'!N83),'Side MDB'!X83)))/2,3)</f>
        <v>3.3000000000000002E-2</v>
      </c>
      <c r="U83" s="195">
        <f t="shared" si="18"/>
        <v>0.22</v>
      </c>
      <c r="V83" s="25">
        <f t="shared" si="19"/>
        <v>5</v>
      </c>
      <c r="W83" s="16"/>
      <c r="X83" s="16"/>
      <c r="Y83" s="197"/>
      <c r="Z83" s="197"/>
      <c r="AA83" s="197"/>
      <c r="AB83" s="198"/>
      <c r="AC83" s="198"/>
      <c r="AD83" s="198"/>
      <c r="AE83" s="198"/>
      <c r="AF83" s="198"/>
      <c r="AG83" s="198"/>
      <c r="AH83" s="198"/>
      <c r="AI83" s="198"/>
      <c r="AJ83" s="198"/>
      <c r="AK83" s="198"/>
      <c r="AL83" s="198"/>
    </row>
    <row r="84" spans="1:38" ht="13.9" customHeight="1">
      <c r="A84" s="189">
        <v>8499</v>
      </c>
      <c r="B84" s="189" t="s">
        <v>222</v>
      </c>
      <c r="C84" s="190" t="str">
        <f>Rollover!A84</f>
        <v>Jeep</v>
      </c>
      <c r="D84" s="190" t="str">
        <f>Rollover!B84</f>
        <v>Cherokee SUV FWD</v>
      </c>
      <c r="E84" s="69" t="s">
        <v>202</v>
      </c>
      <c r="F84" s="191">
        <f>Rollover!C84</f>
        <v>2019</v>
      </c>
      <c r="G84" s="192">
        <v>203.20599999999999</v>
      </c>
      <c r="H84" s="12">
        <v>18.010000000000002</v>
      </c>
      <c r="I84" s="12">
        <v>42.969000000000001</v>
      </c>
      <c r="J84" s="193">
        <v>16.571000000000002</v>
      </c>
      <c r="K84" s="193">
        <v>2181.6529999999998</v>
      </c>
      <c r="L84" s="26">
        <f>NORMDIST(LN(G84),7.45231,0.73998,1)</f>
        <v>1.929958879941153E-3</v>
      </c>
      <c r="M84" s="27">
        <f>1/(1+EXP(6.3055-0.00094*K84))</f>
        <v>1.3997968817474169E-2</v>
      </c>
      <c r="N84" s="26">
        <f>ROUND(1-(1-L84)*(1-M84),3)</f>
        <v>1.6E-2</v>
      </c>
      <c r="O84" s="137">
        <f t="shared" si="14"/>
        <v>0.11</v>
      </c>
      <c r="P84" s="25">
        <f t="shared" si="15"/>
        <v>5</v>
      </c>
      <c r="Q84" s="194">
        <f>ROUND((0.8*'Side MDB'!W84+0.2*'Side Pole'!N84),3)</f>
        <v>2.9000000000000001E-2</v>
      </c>
      <c r="R84" s="195">
        <f t="shared" si="16"/>
        <v>0.19</v>
      </c>
      <c r="S84" s="138">
        <f t="shared" si="17"/>
        <v>5</v>
      </c>
      <c r="T84" s="196">
        <f>ROUND(((0.8*'Side MDB'!W84+0.2*'Side Pole'!N84)+(IF('Side MDB'!X84="N/A",(0.8*'Side MDB'!W84+0.2*'Side Pole'!N84),'Side MDB'!X84)))/2,3)</f>
        <v>5.8999999999999997E-2</v>
      </c>
      <c r="U84" s="195">
        <f t="shared" si="18"/>
        <v>0.39</v>
      </c>
      <c r="V84" s="25">
        <f t="shared" si="19"/>
        <v>5</v>
      </c>
      <c r="W84" s="16"/>
      <c r="X84" s="16"/>
      <c r="Y84" s="197"/>
      <c r="Z84" s="197"/>
      <c r="AA84" s="197"/>
      <c r="AB84" s="198"/>
      <c r="AC84" s="198"/>
      <c r="AD84" s="198"/>
      <c r="AE84" s="198"/>
      <c r="AF84" s="198"/>
      <c r="AG84" s="198"/>
      <c r="AH84" s="198"/>
      <c r="AI84" s="198"/>
      <c r="AJ84" s="198"/>
      <c r="AK84" s="198"/>
      <c r="AL84" s="198"/>
    </row>
    <row r="85" spans="1:38" ht="13.9" customHeight="1">
      <c r="A85" s="189">
        <v>8499</v>
      </c>
      <c r="B85" s="189" t="s">
        <v>222</v>
      </c>
      <c r="C85" s="190" t="str">
        <f>Rollover!A85</f>
        <v>Jeep</v>
      </c>
      <c r="D85" s="190" t="str">
        <f>Rollover!B85</f>
        <v>Cherokee SUV 4WD</v>
      </c>
      <c r="E85" s="69" t="s">
        <v>202</v>
      </c>
      <c r="F85" s="191">
        <f>Rollover!C85</f>
        <v>2019</v>
      </c>
      <c r="G85" s="192">
        <v>203.20599999999999</v>
      </c>
      <c r="H85" s="12">
        <v>18.010000000000002</v>
      </c>
      <c r="I85" s="12">
        <v>42.969000000000001</v>
      </c>
      <c r="J85" s="193">
        <v>16.571000000000002</v>
      </c>
      <c r="K85" s="193">
        <v>2181.6529999999998</v>
      </c>
      <c r="L85" s="26">
        <f t="shared" si="11"/>
        <v>1.929958879941153E-3</v>
      </c>
      <c r="M85" s="27">
        <f t="shared" si="12"/>
        <v>1.3997968817474169E-2</v>
      </c>
      <c r="N85" s="26">
        <f t="shared" si="13"/>
        <v>1.6E-2</v>
      </c>
      <c r="O85" s="137">
        <f t="shared" si="14"/>
        <v>0.11</v>
      </c>
      <c r="P85" s="25">
        <f t="shared" si="15"/>
        <v>5</v>
      </c>
      <c r="Q85" s="194">
        <f>ROUND((0.8*'Side MDB'!W85+0.2*'Side Pole'!N85),3)</f>
        <v>2.9000000000000001E-2</v>
      </c>
      <c r="R85" s="195">
        <f t="shared" si="16"/>
        <v>0.19</v>
      </c>
      <c r="S85" s="138">
        <f t="shared" si="17"/>
        <v>5</v>
      </c>
      <c r="T85" s="196">
        <f>ROUND(((0.8*'Side MDB'!W85+0.2*'Side Pole'!N85)+(IF('Side MDB'!X85="N/A",(0.8*'Side MDB'!W85+0.2*'Side Pole'!N85),'Side MDB'!X85)))/2,3)</f>
        <v>5.8999999999999997E-2</v>
      </c>
      <c r="U85" s="195">
        <f t="shared" si="18"/>
        <v>0.39</v>
      </c>
      <c r="V85" s="25">
        <f t="shared" si="19"/>
        <v>5</v>
      </c>
      <c r="W85" s="16"/>
      <c r="X85" s="16"/>
      <c r="Y85" s="197"/>
      <c r="Z85" s="197"/>
      <c r="AA85" s="197"/>
      <c r="AB85" s="198"/>
      <c r="AC85" s="198"/>
      <c r="AD85" s="198"/>
      <c r="AE85" s="198"/>
      <c r="AF85" s="198"/>
      <c r="AG85" s="198"/>
      <c r="AH85" s="198"/>
      <c r="AI85" s="198"/>
      <c r="AJ85" s="198"/>
      <c r="AK85" s="198"/>
      <c r="AL85" s="198"/>
    </row>
    <row r="86" spans="1:38" ht="13.9" customHeight="1">
      <c r="A86" s="188">
        <v>10779</v>
      </c>
      <c r="B86" s="189" t="s">
        <v>381</v>
      </c>
      <c r="C86" s="190" t="str">
        <f>Rollover!A86</f>
        <v>Jeep</v>
      </c>
      <c r="D86" s="190" t="str">
        <f>Rollover!B86</f>
        <v>Grand Cherokee SUV 2WD</v>
      </c>
      <c r="E86" s="69" t="s">
        <v>205</v>
      </c>
      <c r="F86" s="191">
        <f>Rollover!C86</f>
        <v>2019</v>
      </c>
      <c r="G86" s="202">
        <v>162.75800000000001</v>
      </c>
      <c r="H86" s="20">
        <v>17.094000000000001</v>
      </c>
      <c r="I86" s="20">
        <v>36.994999999999997</v>
      </c>
      <c r="J86" s="203">
        <v>18.044</v>
      </c>
      <c r="K86" s="203">
        <v>2900.4160000000002</v>
      </c>
      <c r="L86" s="26">
        <f t="shared" si="11"/>
        <v>7.1299775750400033E-4</v>
      </c>
      <c r="M86" s="27">
        <f t="shared" si="12"/>
        <v>2.7143236521748677E-2</v>
      </c>
      <c r="N86" s="26">
        <f t="shared" si="13"/>
        <v>2.8000000000000001E-2</v>
      </c>
      <c r="O86" s="137">
        <f t="shared" si="14"/>
        <v>0.19</v>
      </c>
      <c r="P86" s="25">
        <f t="shared" si="15"/>
        <v>5</v>
      </c>
      <c r="Q86" s="194">
        <f>ROUND((0.8*'Side MDB'!W86+0.2*'Side Pole'!N86),3)</f>
        <v>3.5000000000000003E-2</v>
      </c>
      <c r="R86" s="195">
        <f t="shared" si="16"/>
        <v>0.23</v>
      </c>
      <c r="S86" s="138">
        <f t="shared" si="17"/>
        <v>5</v>
      </c>
      <c r="T86" s="196">
        <f>ROUND(((0.8*'Side MDB'!W86+0.2*'Side Pole'!N86)+(IF('Side MDB'!X86="N/A",(0.8*'Side MDB'!W86+0.2*'Side Pole'!N86),'Side MDB'!X86)))/2,3)</f>
        <v>3.4000000000000002E-2</v>
      </c>
      <c r="U86" s="195">
        <f t="shared" si="18"/>
        <v>0.23</v>
      </c>
      <c r="V86" s="25">
        <f t="shared" si="19"/>
        <v>5</v>
      </c>
      <c r="W86" s="16"/>
      <c r="X86" s="16"/>
      <c r="Y86" s="197"/>
      <c r="Z86" s="197"/>
      <c r="AA86" s="197"/>
      <c r="AB86" s="198"/>
      <c r="AC86" s="198"/>
      <c r="AD86" s="198"/>
      <c r="AE86" s="198"/>
      <c r="AF86" s="198"/>
      <c r="AG86" s="198"/>
      <c r="AH86" s="198"/>
      <c r="AI86" s="198"/>
      <c r="AJ86" s="198"/>
      <c r="AK86" s="198"/>
      <c r="AL86" s="198"/>
    </row>
    <row r="87" spans="1:38" ht="13.9" customHeight="1">
      <c r="A87" s="188">
        <v>10779</v>
      </c>
      <c r="B87" s="189" t="s">
        <v>381</v>
      </c>
      <c r="C87" s="190" t="str">
        <f>Rollover!A87</f>
        <v>Jeep</v>
      </c>
      <c r="D87" s="190" t="str">
        <f>Rollover!B87</f>
        <v>Grand Cherokee SUV 4WD</v>
      </c>
      <c r="E87" s="69" t="s">
        <v>205</v>
      </c>
      <c r="F87" s="191">
        <f>Rollover!C87</f>
        <v>2019</v>
      </c>
      <c r="G87" s="202">
        <v>162.75800000000001</v>
      </c>
      <c r="H87" s="20">
        <v>17.094000000000001</v>
      </c>
      <c r="I87" s="20">
        <v>36.994999999999997</v>
      </c>
      <c r="J87" s="203">
        <v>18.044</v>
      </c>
      <c r="K87" s="203">
        <v>2900.4160000000002</v>
      </c>
      <c r="L87" s="26">
        <f t="shared" si="11"/>
        <v>7.1299775750400033E-4</v>
      </c>
      <c r="M87" s="27">
        <f t="shared" si="12"/>
        <v>2.7143236521748677E-2</v>
      </c>
      <c r="N87" s="26">
        <f t="shared" si="13"/>
        <v>2.8000000000000001E-2</v>
      </c>
      <c r="O87" s="137">
        <f t="shared" si="14"/>
        <v>0.19</v>
      </c>
      <c r="P87" s="25">
        <f t="shared" si="15"/>
        <v>5</v>
      </c>
      <c r="Q87" s="194">
        <f>ROUND((0.8*'Side MDB'!W87+0.2*'Side Pole'!N87),3)</f>
        <v>3.5000000000000003E-2</v>
      </c>
      <c r="R87" s="195">
        <f t="shared" si="16"/>
        <v>0.23</v>
      </c>
      <c r="S87" s="138">
        <f t="shared" si="17"/>
        <v>5</v>
      </c>
      <c r="T87" s="196">
        <f>ROUND(((0.8*'Side MDB'!W87+0.2*'Side Pole'!N87)+(IF('Side MDB'!X87="N/A",(0.8*'Side MDB'!W87+0.2*'Side Pole'!N87),'Side MDB'!X87)))/2,3)</f>
        <v>3.4000000000000002E-2</v>
      </c>
      <c r="U87" s="195">
        <f t="shared" si="18"/>
        <v>0.23</v>
      </c>
      <c r="V87" s="25">
        <f t="shared" si="19"/>
        <v>5</v>
      </c>
      <c r="W87" s="16"/>
      <c r="X87" s="16"/>
      <c r="Y87" s="197"/>
      <c r="Z87" s="197"/>
      <c r="AA87" s="197"/>
      <c r="AB87" s="198"/>
      <c r="AC87" s="198"/>
      <c r="AD87" s="198"/>
      <c r="AE87" s="198"/>
      <c r="AF87" s="198"/>
      <c r="AG87" s="198"/>
      <c r="AH87" s="198"/>
      <c r="AI87" s="198"/>
      <c r="AJ87" s="198"/>
      <c r="AK87" s="198"/>
      <c r="AL87" s="198"/>
    </row>
    <row r="88" spans="1:38" ht="13.9" customHeight="1">
      <c r="A88" s="200"/>
      <c r="B88" s="201"/>
      <c r="C88" s="190" t="str">
        <f>Rollover!A88</f>
        <v>Jeep</v>
      </c>
      <c r="D88" s="190" t="str">
        <f>Rollover!B88</f>
        <v>Wrangler Unlimited SUV 4WD</v>
      </c>
      <c r="E88" s="69"/>
      <c r="F88" s="191">
        <f>Rollover!C88</f>
        <v>2019</v>
      </c>
      <c r="G88" s="192"/>
      <c r="H88" s="12"/>
      <c r="I88" s="12"/>
      <c r="J88" s="193"/>
      <c r="K88" s="13"/>
      <c r="L88" s="26" t="e">
        <f t="shared" si="11"/>
        <v>#NUM!</v>
      </c>
      <c r="M88" s="27">
        <f t="shared" si="12"/>
        <v>1.8229037773026034E-3</v>
      </c>
      <c r="N88" s="26" t="e">
        <f t="shared" si="13"/>
        <v>#NUM!</v>
      </c>
      <c r="O88" s="137" t="e">
        <f t="shared" si="14"/>
        <v>#NUM!</v>
      </c>
      <c r="P88" s="25" t="e">
        <f t="shared" si="15"/>
        <v>#NUM!</v>
      </c>
      <c r="Q88" s="194" t="e">
        <f>ROUND((0.8*'Side MDB'!W88+0.2*'Side Pole'!N88),3)</f>
        <v>#NUM!</v>
      </c>
      <c r="R88" s="195" t="e">
        <f t="shared" si="16"/>
        <v>#NUM!</v>
      </c>
      <c r="S88" s="138" t="e">
        <f t="shared" si="17"/>
        <v>#NUM!</v>
      </c>
      <c r="T88" s="196" t="e">
        <f>ROUND(((0.8*'Side MDB'!W88+0.2*'Side Pole'!N88)+(IF('Side MDB'!X88="N/A",(0.8*'Side MDB'!W88+0.2*'Side Pole'!N88),'Side MDB'!X88)))/2,3)</f>
        <v>#NUM!</v>
      </c>
      <c r="U88" s="195" t="e">
        <f t="shared" si="18"/>
        <v>#NUM!</v>
      </c>
      <c r="V88" s="25" t="e">
        <f t="shared" si="19"/>
        <v>#NUM!</v>
      </c>
      <c r="W88" s="16"/>
      <c r="X88" s="16"/>
      <c r="Y88" s="197"/>
      <c r="Z88" s="197"/>
      <c r="AA88" s="197"/>
      <c r="AB88" s="198"/>
      <c r="AC88" s="198"/>
      <c r="AD88" s="198"/>
      <c r="AE88" s="198"/>
      <c r="AF88" s="198"/>
      <c r="AG88" s="198"/>
      <c r="AH88" s="198"/>
      <c r="AI88" s="198"/>
      <c r="AJ88" s="198"/>
      <c r="AK88" s="198"/>
      <c r="AL88" s="198"/>
    </row>
    <row r="89" spans="1:38" ht="13.9" customHeight="1">
      <c r="A89" s="188">
        <v>10687</v>
      </c>
      <c r="B89" s="189" t="s">
        <v>315</v>
      </c>
      <c r="C89" s="190" t="str">
        <f>Rollover!A89</f>
        <v>Kia</v>
      </c>
      <c r="D89" s="190" t="str">
        <f>Rollover!B89</f>
        <v>Forte 4DR FWD</v>
      </c>
      <c r="E89" s="69" t="s">
        <v>207</v>
      </c>
      <c r="F89" s="191">
        <f>Rollover!C89</f>
        <v>2019</v>
      </c>
      <c r="G89" s="192">
        <v>367.48899999999998</v>
      </c>
      <c r="H89" s="12">
        <v>26.381</v>
      </c>
      <c r="I89" s="12">
        <v>37.813000000000002</v>
      </c>
      <c r="J89" s="193">
        <v>25.794</v>
      </c>
      <c r="K89" s="13">
        <v>3337.3679999999999</v>
      </c>
      <c r="L89" s="26">
        <f t="shared" ref="L89" si="38">NORMDIST(LN(G89),7.45231,0.73998,1)</f>
        <v>1.8366127620742582E-2</v>
      </c>
      <c r="M89" s="27">
        <f t="shared" ref="M89" si="39">1/(1+EXP(6.3055-0.00094*K89))</f>
        <v>4.037336196137143E-2</v>
      </c>
      <c r="N89" s="26">
        <f t="shared" ref="N89" si="40">ROUND(1-(1-L89)*(1-M89),3)</f>
        <v>5.8000000000000003E-2</v>
      </c>
      <c r="O89" s="137">
        <f t="shared" ref="O89" si="41">ROUND(N89/0.15,2)</f>
        <v>0.39</v>
      </c>
      <c r="P89" s="25">
        <f t="shared" ref="P89" si="42">IF(O89&lt;0.67,5,IF(O89&lt;1,4,IF(O89&lt;1.33,3,IF(O89&lt;2.67,2,1))))</f>
        <v>5</v>
      </c>
      <c r="Q89" s="194">
        <f>ROUND((0.8*'Side MDB'!W89+0.2*'Side Pole'!N89),3)</f>
        <v>8.2000000000000003E-2</v>
      </c>
      <c r="R89" s="195">
        <f t="shared" ref="R89" si="43">ROUND((Q89)/0.15,2)</f>
        <v>0.55000000000000004</v>
      </c>
      <c r="S89" s="138">
        <f t="shared" ref="S89" si="44">IF(R89&lt;0.67,5,IF(R89&lt;1,4,IF(R89&lt;1.33,3,IF(R89&lt;2.67,2,1))))</f>
        <v>5</v>
      </c>
      <c r="T89" s="196">
        <f>ROUND(((0.8*'Side MDB'!W89+0.2*'Side Pole'!N89)+(IF('Side MDB'!X89="N/A",(0.8*'Side MDB'!W89+0.2*'Side Pole'!N89),'Side MDB'!X89)))/2,3)</f>
        <v>6.4000000000000001E-2</v>
      </c>
      <c r="U89" s="195">
        <f t="shared" ref="U89" si="45">ROUND((T89)/0.15,2)</f>
        <v>0.43</v>
      </c>
      <c r="V89" s="25">
        <f t="shared" ref="V89" si="46">IF(U89&lt;0.67,5,IF(U89&lt;1,4,IF(U89&lt;1.33,3,IF(U89&lt;2.67,2,1))))</f>
        <v>5</v>
      </c>
      <c r="W89" s="16"/>
      <c r="X89" s="16"/>
      <c r="Y89" s="197"/>
      <c r="Z89" s="197"/>
      <c r="AA89" s="197"/>
      <c r="AB89" s="198"/>
      <c r="AC89" s="198"/>
      <c r="AD89" s="198"/>
      <c r="AE89" s="198"/>
      <c r="AF89" s="198"/>
      <c r="AG89" s="198"/>
      <c r="AH89" s="198"/>
      <c r="AI89" s="198"/>
      <c r="AJ89" s="198"/>
      <c r="AK89" s="198"/>
      <c r="AL89" s="198"/>
    </row>
    <row r="90" spans="1:38" ht="13.9" customHeight="1">
      <c r="A90" s="189">
        <v>10765</v>
      </c>
      <c r="B90" s="189" t="s">
        <v>368</v>
      </c>
      <c r="C90" s="190" t="str">
        <f>Rollover!A90</f>
        <v>Kia</v>
      </c>
      <c r="D90" s="190" t="str">
        <f>Rollover!B90</f>
        <v>Niro Hybrid SUV FWD</v>
      </c>
      <c r="E90" s="69" t="s">
        <v>205</v>
      </c>
      <c r="F90" s="191">
        <f>Rollover!C90</f>
        <v>2019</v>
      </c>
      <c r="G90" s="192">
        <v>213.62700000000001</v>
      </c>
      <c r="H90" s="12">
        <v>22.577000000000002</v>
      </c>
      <c r="I90" s="12">
        <v>31.036999999999999</v>
      </c>
      <c r="J90" s="193">
        <v>18.14</v>
      </c>
      <c r="K90" s="13">
        <v>3165.4740000000002</v>
      </c>
      <c r="L90" s="26">
        <f t="shared" ref="L90:L105" si="47">NORMDIST(LN(G90),7.45231,0.73998,1)</f>
        <v>2.3877179349465131E-3</v>
      </c>
      <c r="M90" s="27">
        <f t="shared" ref="M90:M105" si="48">1/(1+EXP(6.3055-0.00094*K90))</f>
        <v>3.4557750295658989E-2</v>
      </c>
      <c r="N90" s="26">
        <f t="shared" ref="N90:N105" si="49">ROUND(1-(1-L90)*(1-M90),3)</f>
        <v>3.6999999999999998E-2</v>
      </c>
      <c r="O90" s="137">
        <f t="shared" ref="O90:O105" si="50">ROUND(N90/0.15,2)</f>
        <v>0.25</v>
      </c>
      <c r="P90" s="25">
        <f t="shared" ref="P90:P105" si="51">IF(O90&lt;0.67,5,IF(O90&lt;1,4,IF(O90&lt;1.33,3,IF(O90&lt;2.67,2,1))))</f>
        <v>5</v>
      </c>
      <c r="Q90" s="194">
        <f>ROUND((0.8*'Side MDB'!W90+0.2*'Side Pole'!N90),3)</f>
        <v>0.05</v>
      </c>
      <c r="R90" s="195">
        <f t="shared" ref="R90:R105" si="52">ROUND((Q90)/0.15,2)</f>
        <v>0.33</v>
      </c>
      <c r="S90" s="138">
        <f t="shared" ref="S90:S105" si="53">IF(R90&lt;0.67,5,IF(R90&lt;1,4,IF(R90&lt;1.33,3,IF(R90&lt;2.67,2,1))))</f>
        <v>5</v>
      </c>
      <c r="T90" s="196">
        <f>ROUND(((0.8*'Side MDB'!W90+0.2*'Side Pole'!N90)+(IF('Side MDB'!X90="N/A",(0.8*'Side MDB'!W90+0.2*'Side Pole'!N90),'Side MDB'!X90)))/2,3)</f>
        <v>7.6999999999999999E-2</v>
      </c>
      <c r="U90" s="195">
        <f t="shared" ref="U90:U105" si="54">ROUND((T90)/0.15,2)</f>
        <v>0.51</v>
      </c>
      <c r="V90" s="25">
        <f t="shared" ref="V90:V105" si="55">IF(U90&lt;0.67,5,IF(U90&lt;1,4,IF(U90&lt;1.33,3,IF(U90&lt;2.67,2,1))))</f>
        <v>5</v>
      </c>
      <c r="W90" s="16"/>
      <c r="X90" s="16"/>
      <c r="Y90" s="197"/>
      <c r="Z90" s="197"/>
      <c r="AA90" s="197"/>
      <c r="AB90" s="198"/>
      <c r="AC90" s="198"/>
      <c r="AD90" s="198"/>
      <c r="AE90" s="198"/>
      <c r="AF90" s="198"/>
      <c r="AG90" s="198"/>
      <c r="AH90" s="198"/>
      <c r="AI90" s="198"/>
      <c r="AJ90" s="198"/>
      <c r="AK90" s="198"/>
      <c r="AL90" s="198"/>
    </row>
    <row r="91" spans="1:38" ht="13.9" customHeight="1">
      <c r="A91" s="200">
        <v>10657</v>
      </c>
      <c r="B91" s="201" t="s">
        <v>288</v>
      </c>
      <c r="C91" s="190" t="str">
        <f>Rollover!A91</f>
        <v xml:space="preserve">Lexus </v>
      </c>
      <c r="D91" s="190" t="str">
        <f>Rollover!B91</f>
        <v>ES 350 4DR FWD</v>
      </c>
      <c r="E91" s="69" t="s">
        <v>88</v>
      </c>
      <c r="F91" s="191">
        <f>Rollover!C91</f>
        <v>2019</v>
      </c>
      <c r="G91" s="192">
        <v>325.60000000000002</v>
      </c>
      <c r="H91" s="12">
        <v>22.048999999999999</v>
      </c>
      <c r="I91" s="12">
        <v>35.6</v>
      </c>
      <c r="J91" s="193">
        <v>21.114000000000001</v>
      </c>
      <c r="K91" s="13">
        <v>2533.7809999999999</v>
      </c>
      <c r="L91" s="26">
        <f t="shared" si="47"/>
        <v>1.2152367936214666E-2</v>
      </c>
      <c r="M91" s="27">
        <f t="shared" si="48"/>
        <v>1.9383754835079252E-2</v>
      </c>
      <c r="N91" s="26">
        <f t="shared" si="49"/>
        <v>3.1E-2</v>
      </c>
      <c r="O91" s="137">
        <f t="shared" si="50"/>
        <v>0.21</v>
      </c>
      <c r="P91" s="25">
        <f t="shared" si="51"/>
        <v>5</v>
      </c>
      <c r="Q91" s="194">
        <f>ROUND((0.8*'Side MDB'!W91+0.2*'Side Pole'!N91),3)</f>
        <v>3.1E-2</v>
      </c>
      <c r="R91" s="195">
        <f t="shared" si="52"/>
        <v>0.21</v>
      </c>
      <c r="S91" s="138">
        <f t="shared" si="53"/>
        <v>5</v>
      </c>
      <c r="T91" s="196">
        <f>ROUND(((0.8*'Side MDB'!W91+0.2*'Side Pole'!N91)+(IF('Side MDB'!X91="N/A",(0.8*'Side MDB'!W91+0.2*'Side Pole'!N91),'Side MDB'!X91)))/2,3)</f>
        <v>2.9000000000000001E-2</v>
      </c>
      <c r="U91" s="195">
        <f t="shared" si="54"/>
        <v>0.19</v>
      </c>
      <c r="V91" s="25">
        <f t="shared" si="55"/>
        <v>5</v>
      </c>
      <c r="W91" s="16"/>
      <c r="X91" s="16"/>
      <c r="Y91" s="197"/>
      <c r="Z91" s="197"/>
      <c r="AA91" s="197"/>
      <c r="AB91" s="198"/>
      <c r="AC91" s="198"/>
      <c r="AD91" s="198"/>
      <c r="AE91" s="198"/>
      <c r="AF91" s="198"/>
      <c r="AG91" s="198"/>
      <c r="AH91" s="198"/>
      <c r="AI91" s="198"/>
      <c r="AJ91" s="198"/>
      <c r="AK91" s="198"/>
      <c r="AL91" s="198"/>
    </row>
    <row r="92" spans="1:38" ht="13.9" customHeight="1">
      <c r="A92" s="200">
        <v>10657</v>
      </c>
      <c r="B92" s="201" t="s">
        <v>288</v>
      </c>
      <c r="C92" s="204" t="str">
        <f>Rollover!A92</f>
        <v xml:space="preserve">Lexus </v>
      </c>
      <c r="D92" s="204" t="str">
        <f>Rollover!B92</f>
        <v>ES 300h 4DR FWD</v>
      </c>
      <c r="E92" s="69" t="s">
        <v>88</v>
      </c>
      <c r="F92" s="191">
        <f>Rollover!C92</f>
        <v>2019</v>
      </c>
      <c r="G92" s="192">
        <v>325.60000000000002</v>
      </c>
      <c r="H92" s="12">
        <v>22.048999999999999</v>
      </c>
      <c r="I92" s="12">
        <v>35.6</v>
      </c>
      <c r="J92" s="193">
        <v>21.114000000000001</v>
      </c>
      <c r="K92" s="13">
        <v>2533.7809999999999</v>
      </c>
      <c r="L92" s="26">
        <f t="shared" si="47"/>
        <v>1.2152367936214666E-2</v>
      </c>
      <c r="M92" s="27">
        <f t="shared" si="48"/>
        <v>1.9383754835079252E-2</v>
      </c>
      <c r="N92" s="26">
        <f t="shared" si="49"/>
        <v>3.1E-2</v>
      </c>
      <c r="O92" s="137">
        <f t="shared" si="50"/>
        <v>0.21</v>
      </c>
      <c r="P92" s="25">
        <f t="shared" si="51"/>
        <v>5</v>
      </c>
      <c r="Q92" s="194">
        <f>ROUND((0.8*'Side MDB'!W92+0.2*'Side Pole'!N92),3)</f>
        <v>3.1E-2</v>
      </c>
      <c r="R92" s="195">
        <f t="shared" si="52"/>
        <v>0.21</v>
      </c>
      <c r="S92" s="138">
        <f t="shared" si="53"/>
        <v>5</v>
      </c>
      <c r="T92" s="196">
        <f>ROUND(((0.8*'Side MDB'!W92+0.2*'Side Pole'!N92)+(IF('Side MDB'!X92="N/A",(0.8*'Side MDB'!W92+0.2*'Side Pole'!N92),'Side MDB'!X92)))/2,3)</f>
        <v>2.9000000000000001E-2</v>
      </c>
      <c r="U92" s="195">
        <f t="shared" si="54"/>
        <v>0.19</v>
      </c>
      <c r="V92" s="25">
        <f t="shared" si="55"/>
        <v>5</v>
      </c>
      <c r="W92" s="16"/>
      <c r="X92" s="16"/>
      <c r="Y92" s="197"/>
      <c r="Z92" s="197"/>
      <c r="AA92" s="197"/>
      <c r="AB92" s="198"/>
      <c r="AC92" s="198"/>
      <c r="AD92" s="198"/>
      <c r="AE92" s="198"/>
      <c r="AF92" s="198"/>
      <c r="AG92" s="198"/>
      <c r="AH92" s="198"/>
      <c r="AI92" s="198"/>
      <c r="AJ92" s="198"/>
      <c r="AK92" s="198"/>
      <c r="AL92" s="198"/>
    </row>
    <row r="93" spans="1:38" ht="13.9" customHeight="1">
      <c r="A93" s="188">
        <v>10720</v>
      </c>
      <c r="B93" s="189" t="s">
        <v>341</v>
      </c>
      <c r="C93" s="190" t="str">
        <f>Rollover!A93</f>
        <v xml:space="preserve">Lexus </v>
      </c>
      <c r="D93" s="190" t="str">
        <f>Rollover!B93</f>
        <v>UX200 5HB FWD</v>
      </c>
      <c r="E93" s="69" t="s">
        <v>88</v>
      </c>
      <c r="F93" s="191">
        <f>Rollover!C93</f>
        <v>2019</v>
      </c>
      <c r="G93" s="192">
        <v>292.03800000000001</v>
      </c>
      <c r="H93" s="12">
        <v>19.329999999999998</v>
      </c>
      <c r="I93" s="12">
        <v>43.631</v>
      </c>
      <c r="J93" s="193">
        <v>28.001999999999999</v>
      </c>
      <c r="K93" s="13">
        <v>4087.431</v>
      </c>
      <c r="L93" s="26">
        <f t="shared" si="47"/>
        <v>8.2134661158405342E-3</v>
      </c>
      <c r="M93" s="27">
        <f t="shared" si="48"/>
        <v>7.8470295473296439E-2</v>
      </c>
      <c r="N93" s="26">
        <f t="shared" si="49"/>
        <v>8.5999999999999993E-2</v>
      </c>
      <c r="O93" s="137">
        <f t="shared" si="50"/>
        <v>0.56999999999999995</v>
      </c>
      <c r="P93" s="25">
        <f t="shared" si="51"/>
        <v>5</v>
      </c>
      <c r="Q93" s="194">
        <f>ROUND((0.8*'Side MDB'!W93+0.2*'Side Pole'!N93),3)</f>
        <v>4.8000000000000001E-2</v>
      </c>
      <c r="R93" s="195">
        <f t="shared" si="52"/>
        <v>0.32</v>
      </c>
      <c r="S93" s="138">
        <f t="shared" si="53"/>
        <v>5</v>
      </c>
      <c r="T93" s="196">
        <f>ROUND(((0.8*'Side MDB'!W93+0.2*'Side Pole'!N93)+(IF('Side MDB'!X93="N/A",(0.8*'Side MDB'!W93+0.2*'Side Pole'!N93),'Side MDB'!X93)))/2,3)</f>
        <v>3.6999999999999998E-2</v>
      </c>
      <c r="U93" s="195">
        <f t="shared" si="54"/>
        <v>0.25</v>
      </c>
      <c r="V93" s="25">
        <f t="shared" si="55"/>
        <v>5</v>
      </c>
      <c r="W93" s="16"/>
      <c r="X93" s="16"/>
      <c r="Y93" s="197"/>
      <c r="Z93" s="197"/>
      <c r="AA93" s="197"/>
      <c r="AB93" s="198"/>
      <c r="AC93" s="198"/>
      <c r="AD93" s="198"/>
      <c r="AE93" s="198"/>
      <c r="AF93" s="198"/>
      <c r="AG93" s="198"/>
      <c r="AH93" s="198"/>
      <c r="AI93" s="198"/>
      <c r="AJ93" s="198"/>
      <c r="AK93" s="198"/>
      <c r="AL93" s="198"/>
    </row>
    <row r="94" spans="1:38" ht="13.9" customHeight="1">
      <c r="A94" s="188">
        <v>10720</v>
      </c>
      <c r="B94" s="189" t="s">
        <v>341</v>
      </c>
      <c r="C94" s="204" t="str">
        <f>Rollover!A94</f>
        <v xml:space="preserve">Lexus </v>
      </c>
      <c r="D94" s="204" t="str">
        <f>Rollover!B94</f>
        <v>UX250h 5HB AWD</v>
      </c>
      <c r="E94" s="69" t="s">
        <v>88</v>
      </c>
      <c r="F94" s="191">
        <f>Rollover!C94</f>
        <v>2019</v>
      </c>
      <c r="G94" s="192">
        <v>292.03800000000001</v>
      </c>
      <c r="H94" s="12">
        <v>19.329999999999998</v>
      </c>
      <c r="I94" s="12">
        <v>43.631</v>
      </c>
      <c r="J94" s="193">
        <v>28.001999999999999</v>
      </c>
      <c r="K94" s="13">
        <v>4087.431</v>
      </c>
      <c r="L94" s="26">
        <f t="shared" si="47"/>
        <v>8.2134661158405342E-3</v>
      </c>
      <c r="M94" s="27">
        <f t="shared" si="48"/>
        <v>7.8470295473296439E-2</v>
      </c>
      <c r="N94" s="26">
        <f t="shared" si="49"/>
        <v>8.5999999999999993E-2</v>
      </c>
      <c r="O94" s="137">
        <f t="shared" si="50"/>
        <v>0.56999999999999995</v>
      </c>
      <c r="P94" s="25">
        <f t="shared" si="51"/>
        <v>5</v>
      </c>
      <c r="Q94" s="194">
        <f>ROUND((0.8*'Side MDB'!W94+0.2*'Side Pole'!N94),3)</f>
        <v>4.8000000000000001E-2</v>
      </c>
      <c r="R94" s="195">
        <f t="shared" si="52"/>
        <v>0.32</v>
      </c>
      <c r="S94" s="138">
        <f t="shared" si="53"/>
        <v>5</v>
      </c>
      <c r="T94" s="196">
        <f>ROUND(((0.8*'Side MDB'!W94+0.2*'Side Pole'!N94)+(IF('Side MDB'!X94="N/A",(0.8*'Side MDB'!W94+0.2*'Side Pole'!N94),'Side MDB'!X94)))/2,3)</f>
        <v>3.6999999999999998E-2</v>
      </c>
      <c r="U94" s="195">
        <f t="shared" si="54"/>
        <v>0.25</v>
      </c>
      <c r="V94" s="25">
        <f t="shared" si="55"/>
        <v>5</v>
      </c>
      <c r="W94" s="16"/>
      <c r="X94" s="16"/>
      <c r="Y94" s="197"/>
      <c r="Z94" s="197"/>
      <c r="AA94" s="197"/>
      <c r="AB94" s="198"/>
      <c r="AC94" s="198"/>
      <c r="AD94" s="198"/>
      <c r="AE94" s="198"/>
      <c r="AF94" s="198"/>
      <c r="AG94" s="198"/>
      <c r="AH94" s="198"/>
      <c r="AI94" s="198"/>
      <c r="AJ94" s="198"/>
      <c r="AK94" s="198"/>
      <c r="AL94" s="198"/>
    </row>
    <row r="95" spans="1:38" ht="13.9" customHeight="1">
      <c r="A95" s="188">
        <v>10772</v>
      </c>
      <c r="B95" s="189" t="s">
        <v>377</v>
      </c>
      <c r="C95" s="190" t="str">
        <f>Rollover!A95</f>
        <v>Nissan</v>
      </c>
      <c r="D95" s="190" t="str">
        <f>Rollover!B95</f>
        <v>Altima 4DR FWD</v>
      </c>
      <c r="E95" s="69" t="s">
        <v>88</v>
      </c>
      <c r="F95" s="191">
        <f>Rollover!C95</f>
        <v>2019</v>
      </c>
      <c r="G95" s="192">
        <v>157.41300000000001</v>
      </c>
      <c r="H95" s="12">
        <v>20.603999999999999</v>
      </c>
      <c r="I95" s="12">
        <v>41.951000000000001</v>
      </c>
      <c r="J95" s="193">
        <v>16.721</v>
      </c>
      <c r="K95" s="13">
        <v>3420.078</v>
      </c>
      <c r="L95" s="26">
        <f t="shared" si="47"/>
        <v>6.0936101889319744E-4</v>
      </c>
      <c r="M95" s="27">
        <f t="shared" si="48"/>
        <v>4.3495555293519013E-2</v>
      </c>
      <c r="N95" s="26">
        <f t="shared" si="49"/>
        <v>4.3999999999999997E-2</v>
      </c>
      <c r="O95" s="137">
        <f t="shared" si="50"/>
        <v>0.28999999999999998</v>
      </c>
      <c r="P95" s="25">
        <f t="shared" si="51"/>
        <v>5</v>
      </c>
      <c r="Q95" s="194">
        <f>ROUND((0.8*'Side MDB'!W95+0.2*'Side Pole'!N95),3)</f>
        <v>0.11</v>
      </c>
      <c r="R95" s="195">
        <f t="shared" si="52"/>
        <v>0.73</v>
      </c>
      <c r="S95" s="138">
        <f t="shared" si="53"/>
        <v>4</v>
      </c>
      <c r="T95" s="196">
        <f>ROUND(((0.8*'Side MDB'!W95+0.2*'Side Pole'!N95)+(IF('Side MDB'!X95="N/A",(0.8*'Side MDB'!W95+0.2*'Side Pole'!N95),'Side MDB'!X95)))/2,3)</f>
        <v>6.4000000000000001E-2</v>
      </c>
      <c r="U95" s="195">
        <f t="shared" si="54"/>
        <v>0.43</v>
      </c>
      <c r="V95" s="25">
        <f t="shared" si="55"/>
        <v>5</v>
      </c>
      <c r="W95" s="16"/>
      <c r="X95" s="16"/>
      <c r="Y95" s="197"/>
      <c r="Z95" s="197"/>
      <c r="AA95" s="197"/>
      <c r="AB95" s="198"/>
      <c r="AC95" s="198"/>
      <c r="AD95" s="198"/>
      <c r="AE95" s="198"/>
      <c r="AF95" s="198"/>
      <c r="AG95" s="198"/>
      <c r="AH95" s="198"/>
      <c r="AI95" s="198"/>
      <c r="AJ95" s="198"/>
      <c r="AK95" s="198"/>
      <c r="AL95" s="198"/>
    </row>
    <row r="96" spans="1:38" ht="12" customHeight="1">
      <c r="A96" s="188">
        <v>10772</v>
      </c>
      <c r="B96" s="189" t="s">
        <v>377</v>
      </c>
      <c r="C96" s="204" t="str">
        <f>Rollover!A96</f>
        <v>Nissan</v>
      </c>
      <c r="D96" s="204" t="str">
        <f>Rollover!B96</f>
        <v>Altima 4DR AWD</v>
      </c>
      <c r="E96" s="69" t="s">
        <v>88</v>
      </c>
      <c r="F96" s="191">
        <f>Rollover!C96</f>
        <v>2019</v>
      </c>
      <c r="G96" s="192">
        <v>157.41300000000001</v>
      </c>
      <c r="H96" s="12">
        <v>20.603999999999999</v>
      </c>
      <c r="I96" s="12">
        <v>41.951000000000001</v>
      </c>
      <c r="J96" s="193">
        <v>16.721</v>
      </c>
      <c r="K96" s="13">
        <v>3420.078</v>
      </c>
      <c r="L96" s="26">
        <f t="shared" si="47"/>
        <v>6.0936101889319744E-4</v>
      </c>
      <c r="M96" s="27">
        <f t="shared" si="48"/>
        <v>4.3495555293519013E-2</v>
      </c>
      <c r="N96" s="26">
        <f t="shared" si="49"/>
        <v>4.3999999999999997E-2</v>
      </c>
      <c r="O96" s="137">
        <f t="shared" si="50"/>
        <v>0.28999999999999998</v>
      </c>
      <c r="P96" s="25">
        <f t="shared" si="51"/>
        <v>5</v>
      </c>
      <c r="Q96" s="194">
        <f>ROUND((0.8*'Side MDB'!W96+0.2*'Side Pole'!N96),3)</f>
        <v>0.11</v>
      </c>
      <c r="R96" s="195">
        <f t="shared" si="52"/>
        <v>0.73</v>
      </c>
      <c r="S96" s="138">
        <f t="shared" si="53"/>
        <v>4</v>
      </c>
      <c r="T96" s="196">
        <f>ROUND(((0.8*'Side MDB'!W96+0.2*'Side Pole'!N96)+(IF('Side MDB'!X96="N/A",(0.8*'Side MDB'!W96+0.2*'Side Pole'!N96),'Side MDB'!X96)))/2,3)</f>
        <v>6.4000000000000001E-2</v>
      </c>
      <c r="U96" s="195">
        <f t="shared" si="54"/>
        <v>0.43</v>
      </c>
      <c r="V96" s="25">
        <f t="shared" si="55"/>
        <v>5</v>
      </c>
      <c r="W96" s="16"/>
      <c r="X96" s="16"/>
      <c r="Y96" s="197"/>
      <c r="Z96" s="197"/>
      <c r="AA96" s="197"/>
      <c r="AB96" s="198"/>
      <c r="AC96" s="198"/>
      <c r="AD96" s="198"/>
      <c r="AE96" s="198"/>
      <c r="AF96" s="198"/>
      <c r="AG96" s="198"/>
      <c r="AH96" s="198"/>
      <c r="AI96" s="198"/>
      <c r="AJ96" s="198"/>
      <c r="AK96" s="198"/>
      <c r="AL96" s="198"/>
    </row>
    <row r="97" spans="1:38" ht="13.9" customHeight="1">
      <c r="A97" s="189">
        <v>10182</v>
      </c>
      <c r="B97" s="189" t="s">
        <v>206</v>
      </c>
      <c r="C97" s="190" t="str">
        <f>Rollover!A97</f>
        <v>Nissan</v>
      </c>
      <c r="D97" s="190" t="str">
        <f>Rollover!B97</f>
        <v>Armada SUV RWD</v>
      </c>
      <c r="E97" s="69" t="s">
        <v>207</v>
      </c>
      <c r="F97" s="191">
        <f>Rollover!C97</f>
        <v>2019</v>
      </c>
      <c r="G97" s="192">
        <v>437.29199999999997</v>
      </c>
      <c r="H97" s="12">
        <v>19.914999999999999</v>
      </c>
      <c r="I97" s="12">
        <v>39.277000000000001</v>
      </c>
      <c r="J97" s="193">
        <v>17.390999999999998</v>
      </c>
      <c r="K97" s="193">
        <v>3040.42</v>
      </c>
      <c r="L97" s="26">
        <f t="shared" si="47"/>
        <v>3.189028081144045E-2</v>
      </c>
      <c r="M97" s="27">
        <f t="shared" si="48"/>
        <v>3.0843346782830461E-2</v>
      </c>
      <c r="N97" s="26">
        <f t="shared" si="49"/>
        <v>6.2E-2</v>
      </c>
      <c r="O97" s="137">
        <f t="shared" si="50"/>
        <v>0.41</v>
      </c>
      <c r="P97" s="25">
        <f t="shared" si="51"/>
        <v>5</v>
      </c>
      <c r="Q97" s="194">
        <f>ROUND((0.8*'Side MDB'!W97+0.2*'Side Pole'!N97),3)</f>
        <v>5.1999999999999998E-2</v>
      </c>
      <c r="R97" s="195">
        <f t="shared" si="52"/>
        <v>0.35</v>
      </c>
      <c r="S97" s="138">
        <f t="shared" si="53"/>
        <v>5</v>
      </c>
      <c r="T97" s="196">
        <f>ROUND(((0.8*'Side MDB'!W97+0.2*'Side Pole'!N97)+(IF('Side MDB'!X97="N/A",(0.8*'Side MDB'!W97+0.2*'Side Pole'!N97),'Side MDB'!X97)))/2,3)</f>
        <v>2.8000000000000001E-2</v>
      </c>
      <c r="U97" s="195">
        <f t="shared" si="54"/>
        <v>0.19</v>
      </c>
      <c r="V97" s="25">
        <f t="shared" si="55"/>
        <v>5</v>
      </c>
      <c r="W97" s="16"/>
      <c r="X97" s="16"/>
      <c r="Y97" s="197"/>
      <c r="Z97" s="197"/>
      <c r="AA97" s="197"/>
      <c r="AB97" s="198"/>
      <c r="AC97" s="198"/>
      <c r="AD97" s="198"/>
      <c r="AE97" s="198"/>
      <c r="AF97" s="198"/>
      <c r="AG97" s="198"/>
      <c r="AH97" s="198"/>
      <c r="AI97" s="198"/>
      <c r="AJ97" s="198"/>
      <c r="AK97" s="198"/>
      <c r="AL97" s="198"/>
    </row>
    <row r="98" spans="1:38" ht="13.9" customHeight="1">
      <c r="A98" s="189">
        <v>10182</v>
      </c>
      <c r="B98" s="189" t="s">
        <v>206</v>
      </c>
      <c r="C98" s="190" t="str">
        <f>Rollover!A98</f>
        <v>Nissan</v>
      </c>
      <c r="D98" s="190" t="str">
        <f>Rollover!B98</f>
        <v>Armada SUV AWD</v>
      </c>
      <c r="E98" s="69" t="s">
        <v>207</v>
      </c>
      <c r="F98" s="191">
        <f>Rollover!C98</f>
        <v>2019</v>
      </c>
      <c r="G98" s="192">
        <v>437.29199999999997</v>
      </c>
      <c r="H98" s="12">
        <v>19.914999999999999</v>
      </c>
      <c r="I98" s="12">
        <v>39.277000000000001</v>
      </c>
      <c r="J98" s="193">
        <v>17.390999999999998</v>
      </c>
      <c r="K98" s="193">
        <v>3040.42</v>
      </c>
      <c r="L98" s="26">
        <f t="shared" si="47"/>
        <v>3.189028081144045E-2</v>
      </c>
      <c r="M98" s="27">
        <f t="shared" si="48"/>
        <v>3.0843346782830461E-2</v>
      </c>
      <c r="N98" s="26">
        <f t="shared" si="49"/>
        <v>6.2E-2</v>
      </c>
      <c r="O98" s="137">
        <f t="shared" si="50"/>
        <v>0.41</v>
      </c>
      <c r="P98" s="25">
        <f t="shared" si="51"/>
        <v>5</v>
      </c>
      <c r="Q98" s="194">
        <f>ROUND((0.8*'Side MDB'!W98+0.2*'Side Pole'!N98),3)</f>
        <v>5.1999999999999998E-2</v>
      </c>
      <c r="R98" s="195">
        <f t="shared" si="52"/>
        <v>0.35</v>
      </c>
      <c r="S98" s="138">
        <f t="shared" si="53"/>
        <v>5</v>
      </c>
      <c r="T98" s="196">
        <f>ROUND(((0.8*'Side MDB'!W98+0.2*'Side Pole'!N98)+(IF('Side MDB'!X98="N/A",(0.8*'Side MDB'!W98+0.2*'Side Pole'!N98),'Side MDB'!X98)))/2,3)</f>
        <v>2.8000000000000001E-2</v>
      </c>
      <c r="U98" s="195">
        <f t="shared" si="54"/>
        <v>0.19</v>
      </c>
      <c r="V98" s="25">
        <f t="shared" si="55"/>
        <v>5</v>
      </c>
      <c r="W98" s="16"/>
      <c r="X98" s="16"/>
      <c r="Y98" s="197"/>
      <c r="Z98" s="197"/>
      <c r="AA98" s="197"/>
      <c r="AB98" s="198"/>
      <c r="AC98" s="198"/>
      <c r="AD98" s="198"/>
      <c r="AE98" s="198"/>
      <c r="AF98" s="198"/>
      <c r="AG98" s="198"/>
      <c r="AH98" s="198"/>
      <c r="AI98" s="198"/>
      <c r="AJ98" s="198"/>
      <c r="AK98" s="198"/>
      <c r="AL98" s="198"/>
    </row>
    <row r="99" spans="1:38" ht="13.9" customHeight="1">
      <c r="A99" s="201">
        <v>10182</v>
      </c>
      <c r="B99" s="201" t="s">
        <v>206</v>
      </c>
      <c r="C99" s="204" t="str">
        <f>Rollover!A99</f>
        <v>Infiniti</v>
      </c>
      <c r="D99" s="204" t="str">
        <f>Rollover!B99</f>
        <v>QX80 SUV RWD</v>
      </c>
      <c r="E99" s="69" t="s">
        <v>207</v>
      </c>
      <c r="F99" s="191">
        <f>Rollover!C99</f>
        <v>2019</v>
      </c>
      <c r="G99" s="192">
        <v>437.29199999999997</v>
      </c>
      <c r="H99" s="12">
        <v>19.914999999999999</v>
      </c>
      <c r="I99" s="12">
        <v>39.277000000000001</v>
      </c>
      <c r="J99" s="193">
        <v>17.390999999999998</v>
      </c>
      <c r="K99" s="193">
        <v>3040.42</v>
      </c>
      <c r="L99" s="26">
        <f t="shared" si="47"/>
        <v>3.189028081144045E-2</v>
      </c>
      <c r="M99" s="27">
        <f t="shared" si="48"/>
        <v>3.0843346782830461E-2</v>
      </c>
      <c r="N99" s="26">
        <f t="shared" si="49"/>
        <v>6.2E-2</v>
      </c>
      <c r="O99" s="137">
        <f t="shared" si="50"/>
        <v>0.41</v>
      </c>
      <c r="P99" s="25">
        <f t="shared" si="51"/>
        <v>5</v>
      </c>
      <c r="Q99" s="194">
        <f>ROUND((0.8*'Side MDB'!W99+0.2*'Side Pole'!N99),3)</f>
        <v>5.1999999999999998E-2</v>
      </c>
      <c r="R99" s="195">
        <f t="shared" si="52"/>
        <v>0.35</v>
      </c>
      <c r="S99" s="138">
        <f t="shared" si="53"/>
        <v>5</v>
      </c>
      <c r="T99" s="196">
        <f>ROUND(((0.8*'Side MDB'!W99+0.2*'Side Pole'!N99)+(IF('Side MDB'!X99="N/A",(0.8*'Side MDB'!W99+0.2*'Side Pole'!N99),'Side MDB'!X99)))/2,3)</f>
        <v>2.8000000000000001E-2</v>
      </c>
      <c r="U99" s="195">
        <f t="shared" si="54"/>
        <v>0.19</v>
      </c>
      <c r="V99" s="25">
        <f t="shared" si="55"/>
        <v>5</v>
      </c>
      <c r="W99" s="16"/>
      <c r="X99" s="16"/>
      <c r="Y99" s="197"/>
      <c r="Z99" s="197"/>
      <c r="AA99" s="197"/>
      <c r="AB99" s="198"/>
      <c r="AC99" s="198"/>
      <c r="AD99" s="198"/>
      <c r="AE99" s="198"/>
      <c r="AF99" s="198"/>
      <c r="AG99" s="198"/>
      <c r="AH99" s="198"/>
      <c r="AI99" s="198"/>
      <c r="AJ99" s="198"/>
      <c r="AK99" s="198"/>
      <c r="AL99" s="198"/>
    </row>
    <row r="100" spans="1:38" ht="13.9" customHeight="1">
      <c r="A100" s="201">
        <v>10182</v>
      </c>
      <c r="B100" s="201" t="s">
        <v>206</v>
      </c>
      <c r="C100" s="204" t="str">
        <f>Rollover!A100</f>
        <v>Infiniti</v>
      </c>
      <c r="D100" s="204" t="str">
        <f>Rollover!B100</f>
        <v>QX80 SUV AWD</v>
      </c>
      <c r="E100" s="69" t="s">
        <v>207</v>
      </c>
      <c r="F100" s="191">
        <f>Rollover!C100</f>
        <v>2019</v>
      </c>
      <c r="G100" s="192">
        <v>437.29199999999997</v>
      </c>
      <c r="H100" s="12">
        <v>19.914999999999999</v>
      </c>
      <c r="I100" s="12">
        <v>39.277000000000001</v>
      </c>
      <c r="J100" s="193">
        <v>17.390999999999998</v>
      </c>
      <c r="K100" s="193">
        <v>3040.42</v>
      </c>
      <c r="L100" s="26">
        <f t="shared" si="47"/>
        <v>3.189028081144045E-2</v>
      </c>
      <c r="M100" s="27">
        <f t="shared" si="48"/>
        <v>3.0843346782830461E-2</v>
      </c>
      <c r="N100" s="26">
        <f t="shared" si="49"/>
        <v>6.2E-2</v>
      </c>
      <c r="O100" s="137">
        <f t="shared" si="50"/>
        <v>0.41</v>
      </c>
      <c r="P100" s="25">
        <f t="shared" si="51"/>
        <v>5</v>
      </c>
      <c r="Q100" s="194">
        <f>ROUND((0.8*'Side MDB'!W100+0.2*'Side Pole'!N100),3)</f>
        <v>5.1999999999999998E-2</v>
      </c>
      <c r="R100" s="195">
        <f t="shared" si="52"/>
        <v>0.35</v>
      </c>
      <c r="S100" s="138">
        <f t="shared" si="53"/>
        <v>5</v>
      </c>
      <c r="T100" s="196">
        <f>ROUND(((0.8*'Side MDB'!W100+0.2*'Side Pole'!N100)+(IF('Side MDB'!X100="N/A",(0.8*'Side MDB'!W100+0.2*'Side Pole'!N100),'Side MDB'!X100)))/2,3)</f>
        <v>2.8000000000000001E-2</v>
      </c>
      <c r="U100" s="195">
        <f t="shared" si="54"/>
        <v>0.19</v>
      </c>
      <c r="V100" s="25">
        <f t="shared" si="55"/>
        <v>5</v>
      </c>
      <c r="W100" s="16"/>
      <c r="X100" s="16"/>
      <c r="Y100" s="197"/>
      <c r="Z100" s="197"/>
      <c r="AA100" s="197"/>
      <c r="AB100" s="198"/>
      <c r="AC100" s="198"/>
      <c r="AD100" s="198"/>
      <c r="AE100" s="198"/>
      <c r="AF100" s="198"/>
      <c r="AG100" s="198"/>
      <c r="AH100" s="198"/>
      <c r="AI100" s="198"/>
      <c r="AJ100" s="198"/>
      <c r="AK100" s="198"/>
      <c r="AL100" s="198"/>
    </row>
    <row r="101" spans="1:38" ht="13.9" customHeight="1">
      <c r="A101" s="188">
        <v>10569</v>
      </c>
      <c r="B101" s="189" t="s">
        <v>240</v>
      </c>
      <c r="C101" s="190" t="str">
        <f>Rollover!A101</f>
        <v>Nissan</v>
      </c>
      <c r="D101" s="190" t="str">
        <f>Rollover!B101</f>
        <v>Frontier Crew Cab PU/CC RWD early release</v>
      </c>
      <c r="E101" s="69" t="s">
        <v>205</v>
      </c>
      <c r="F101" s="191">
        <f>Rollover!C101</f>
        <v>2019</v>
      </c>
      <c r="G101" s="192">
        <v>321.40300000000002</v>
      </c>
      <c r="H101" s="12">
        <v>23.582999999999998</v>
      </c>
      <c r="I101" s="12">
        <v>42.597000000000001</v>
      </c>
      <c r="J101" s="193">
        <v>22.628</v>
      </c>
      <c r="K101" s="13">
        <v>2527.0079999999998</v>
      </c>
      <c r="L101" s="26">
        <f t="shared" si="47"/>
        <v>1.1609548224388143E-2</v>
      </c>
      <c r="M101" s="27">
        <f t="shared" si="48"/>
        <v>1.9263107539998391E-2</v>
      </c>
      <c r="N101" s="26">
        <f t="shared" si="49"/>
        <v>3.1E-2</v>
      </c>
      <c r="O101" s="137">
        <f t="shared" si="50"/>
        <v>0.21</v>
      </c>
      <c r="P101" s="25">
        <f t="shared" si="51"/>
        <v>5</v>
      </c>
      <c r="Q101" s="194">
        <f>ROUND((0.8*'Side MDB'!W101+0.2*'Side Pole'!N101),3)</f>
        <v>3.5999999999999997E-2</v>
      </c>
      <c r="R101" s="195">
        <f t="shared" si="52"/>
        <v>0.24</v>
      </c>
      <c r="S101" s="138">
        <f t="shared" si="53"/>
        <v>5</v>
      </c>
      <c r="T101" s="196">
        <f>ROUND(((0.8*'Side MDB'!W101+0.2*'Side Pole'!N101)+(IF('Side MDB'!X101="N/A",(0.8*'Side MDB'!W101+0.2*'Side Pole'!N101),'Side MDB'!X101)))/2,3)</f>
        <v>1.9E-2</v>
      </c>
      <c r="U101" s="195">
        <f t="shared" si="54"/>
        <v>0.13</v>
      </c>
      <c r="V101" s="25">
        <f t="shared" si="55"/>
        <v>5</v>
      </c>
      <c r="W101" s="16"/>
      <c r="X101" s="16"/>
      <c r="Y101" s="197"/>
      <c r="Z101" s="197"/>
      <c r="AA101" s="197"/>
      <c r="AB101" s="198"/>
      <c r="AC101" s="198"/>
      <c r="AD101" s="198"/>
      <c r="AE101" s="198"/>
      <c r="AF101" s="198"/>
      <c r="AG101" s="198"/>
      <c r="AH101" s="198"/>
      <c r="AI101" s="198"/>
      <c r="AJ101" s="198"/>
      <c r="AK101" s="198"/>
      <c r="AL101" s="198"/>
    </row>
    <row r="102" spans="1:38" ht="13.9" customHeight="1">
      <c r="A102" s="188">
        <v>10569</v>
      </c>
      <c r="B102" s="189" t="s">
        <v>240</v>
      </c>
      <c r="C102" s="190" t="str">
        <f>Rollover!A102</f>
        <v>Nissan</v>
      </c>
      <c r="D102" s="190" t="str">
        <f>Rollover!B102</f>
        <v>Frontier Crew Cab PU/CC AWD early release</v>
      </c>
      <c r="E102" s="69" t="s">
        <v>205</v>
      </c>
      <c r="F102" s="191">
        <f>Rollover!C102</f>
        <v>2019</v>
      </c>
      <c r="G102" s="202">
        <v>321.40300000000002</v>
      </c>
      <c r="H102" s="20">
        <v>23.582999999999998</v>
      </c>
      <c r="I102" s="20">
        <v>42.597000000000001</v>
      </c>
      <c r="J102" s="203">
        <v>22.628</v>
      </c>
      <c r="K102" s="21">
        <v>2527.0079999999998</v>
      </c>
      <c r="L102" s="26">
        <f t="shared" si="47"/>
        <v>1.1609548224388143E-2</v>
      </c>
      <c r="M102" s="27">
        <f t="shared" si="48"/>
        <v>1.9263107539998391E-2</v>
      </c>
      <c r="N102" s="26">
        <f t="shared" si="49"/>
        <v>3.1E-2</v>
      </c>
      <c r="O102" s="137">
        <f t="shared" si="50"/>
        <v>0.21</v>
      </c>
      <c r="P102" s="25">
        <f t="shared" si="51"/>
        <v>5</v>
      </c>
      <c r="Q102" s="194">
        <f>ROUND((0.8*'Side MDB'!W102+0.2*'Side Pole'!N102),3)</f>
        <v>3.5999999999999997E-2</v>
      </c>
      <c r="R102" s="195">
        <f t="shared" si="52"/>
        <v>0.24</v>
      </c>
      <c r="S102" s="138">
        <f t="shared" si="53"/>
        <v>5</v>
      </c>
      <c r="T102" s="196">
        <f>ROUND(((0.8*'Side MDB'!W102+0.2*'Side Pole'!N102)+(IF('Side MDB'!X102="N/A",(0.8*'Side MDB'!W102+0.2*'Side Pole'!N102),'Side MDB'!X102)))/2,3)</f>
        <v>1.9E-2</v>
      </c>
      <c r="U102" s="195">
        <f t="shared" si="54"/>
        <v>0.13</v>
      </c>
      <c r="V102" s="25">
        <f t="shared" si="55"/>
        <v>5</v>
      </c>
      <c r="W102" s="16"/>
      <c r="X102" s="16"/>
      <c r="Y102" s="197"/>
      <c r="Z102" s="197"/>
      <c r="AA102" s="197"/>
      <c r="AB102" s="198"/>
      <c r="AC102" s="198"/>
      <c r="AD102" s="198"/>
      <c r="AE102" s="198"/>
      <c r="AF102" s="198"/>
      <c r="AG102" s="198"/>
      <c r="AH102" s="198"/>
      <c r="AI102" s="198"/>
      <c r="AJ102" s="198"/>
      <c r="AK102" s="198"/>
      <c r="AL102" s="198"/>
    </row>
    <row r="103" spans="1:38" ht="13.9" customHeight="1">
      <c r="A103" s="188">
        <v>10569</v>
      </c>
      <c r="B103" s="189" t="s">
        <v>240</v>
      </c>
      <c r="C103" s="204" t="str">
        <f>Rollover!A103</f>
        <v>Nissan</v>
      </c>
      <c r="D103" s="204" t="str">
        <f>Rollover!B103</f>
        <v>Frontier Crew Cab PU/CC RWD later release</v>
      </c>
      <c r="E103" s="69" t="s">
        <v>205</v>
      </c>
      <c r="F103" s="191">
        <f>Rollover!C103</f>
        <v>2019</v>
      </c>
      <c r="G103" s="192">
        <v>321.40300000000002</v>
      </c>
      <c r="H103" s="12">
        <v>23.582999999999998</v>
      </c>
      <c r="I103" s="12">
        <v>42.597000000000001</v>
      </c>
      <c r="J103" s="193">
        <v>22.628</v>
      </c>
      <c r="K103" s="13">
        <v>2527.0079999999998</v>
      </c>
      <c r="L103" s="26">
        <f t="shared" si="47"/>
        <v>1.1609548224388143E-2</v>
      </c>
      <c r="M103" s="27">
        <f t="shared" si="48"/>
        <v>1.9263107539998391E-2</v>
      </c>
      <c r="N103" s="26">
        <f t="shared" si="49"/>
        <v>3.1E-2</v>
      </c>
      <c r="O103" s="137">
        <f t="shared" si="50"/>
        <v>0.21</v>
      </c>
      <c r="P103" s="25">
        <f t="shared" si="51"/>
        <v>5</v>
      </c>
      <c r="Q103" s="194">
        <f>ROUND((0.8*'Side MDB'!W103+0.2*'Side Pole'!N103),3)</f>
        <v>2.9000000000000001E-2</v>
      </c>
      <c r="R103" s="195">
        <f t="shared" si="52"/>
        <v>0.19</v>
      </c>
      <c r="S103" s="138">
        <f t="shared" si="53"/>
        <v>5</v>
      </c>
      <c r="T103" s="196">
        <f>ROUND(((0.8*'Side MDB'!W103+0.2*'Side Pole'!N103)+(IF('Side MDB'!X103="N/A",(0.8*'Side MDB'!W103+0.2*'Side Pole'!N103),'Side MDB'!X103)))/2,3)</f>
        <v>1.9E-2</v>
      </c>
      <c r="U103" s="195">
        <f t="shared" si="54"/>
        <v>0.13</v>
      </c>
      <c r="V103" s="25">
        <f t="shared" si="55"/>
        <v>5</v>
      </c>
      <c r="W103" s="16"/>
      <c r="X103" s="16"/>
      <c r="Y103" s="197"/>
      <c r="Z103" s="197"/>
      <c r="AA103" s="197"/>
      <c r="AB103" s="198"/>
      <c r="AC103" s="198"/>
      <c r="AD103" s="198"/>
      <c r="AE103" s="198"/>
      <c r="AF103" s="198"/>
      <c r="AG103" s="198"/>
      <c r="AH103" s="198"/>
      <c r="AI103" s="198"/>
      <c r="AJ103" s="198"/>
      <c r="AK103" s="198"/>
      <c r="AL103" s="198"/>
    </row>
    <row r="104" spans="1:38" ht="12" customHeight="1">
      <c r="A104" s="188">
        <v>10569</v>
      </c>
      <c r="B104" s="189" t="s">
        <v>240</v>
      </c>
      <c r="C104" s="204" t="str">
        <f>Rollover!A104</f>
        <v>Nissan</v>
      </c>
      <c r="D104" s="204" t="str">
        <f>Rollover!B104</f>
        <v>Frontier Crew Cab PU/CC AWD later release</v>
      </c>
      <c r="E104" s="69" t="s">
        <v>205</v>
      </c>
      <c r="F104" s="191">
        <f>Rollover!C104</f>
        <v>2019</v>
      </c>
      <c r="G104" s="202">
        <v>321.40300000000002</v>
      </c>
      <c r="H104" s="20">
        <v>23.582999999999998</v>
      </c>
      <c r="I104" s="20">
        <v>42.597000000000001</v>
      </c>
      <c r="J104" s="203">
        <v>22.628</v>
      </c>
      <c r="K104" s="21">
        <v>2527.0079999999998</v>
      </c>
      <c r="L104" s="26">
        <f t="shared" si="47"/>
        <v>1.1609548224388143E-2</v>
      </c>
      <c r="M104" s="27">
        <f t="shared" si="48"/>
        <v>1.9263107539998391E-2</v>
      </c>
      <c r="N104" s="26">
        <f t="shared" si="49"/>
        <v>3.1E-2</v>
      </c>
      <c r="O104" s="137">
        <f t="shared" si="50"/>
        <v>0.21</v>
      </c>
      <c r="P104" s="25">
        <f t="shared" si="51"/>
        <v>5</v>
      </c>
      <c r="Q104" s="194">
        <f>ROUND((0.8*'Side MDB'!W104+0.2*'Side Pole'!N104),3)</f>
        <v>2.9000000000000001E-2</v>
      </c>
      <c r="R104" s="195">
        <f t="shared" si="52"/>
        <v>0.19</v>
      </c>
      <c r="S104" s="138">
        <f t="shared" si="53"/>
        <v>5</v>
      </c>
      <c r="T104" s="196">
        <f>ROUND(((0.8*'Side MDB'!W104+0.2*'Side Pole'!N104)+(IF('Side MDB'!X104="N/A",(0.8*'Side MDB'!W104+0.2*'Side Pole'!N104),'Side MDB'!X104)))/2,3)</f>
        <v>1.9E-2</v>
      </c>
      <c r="U104" s="195">
        <f t="shared" si="54"/>
        <v>0.13</v>
      </c>
      <c r="V104" s="25">
        <f t="shared" si="55"/>
        <v>5</v>
      </c>
      <c r="W104" s="16"/>
      <c r="X104" s="16"/>
      <c r="Y104" s="197"/>
      <c r="Z104" s="197"/>
      <c r="AA104" s="197"/>
      <c r="AB104" s="198"/>
      <c r="AC104" s="198"/>
      <c r="AD104" s="198"/>
      <c r="AE104" s="198"/>
      <c r="AF104" s="198"/>
      <c r="AG104" s="198"/>
      <c r="AH104" s="198"/>
      <c r="AI104" s="198"/>
      <c r="AJ104" s="198"/>
      <c r="AK104" s="198"/>
      <c r="AL104" s="198"/>
    </row>
    <row r="105" spans="1:38" ht="13.9" customHeight="1">
      <c r="A105" s="188">
        <v>10711</v>
      </c>
      <c r="B105" s="189" t="s">
        <v>330</v>
      </c>
      <c r="C105" s="190" t="str">
        <f>Rollover!A105</f>
        <v>Nissan</v>
      </c>
      <c r="D105" s="190" t="str">
        <f>Rollover!B105</f>
        <v>Kicks SUV FWD</v>
      </c>
      <c r="E105" s="69" t="s">
        <v>205</v>
      </c>
      <c r="F105" s="191">
        <f>Rollover!C105</f>
        <v>2019</v>
      </c>
      <c r="G105" s="192">
        <v>205.654</v>
      </c>
      <c r="H105" s="12">
        <v>24.134</v>
      </c>
      <c r="I105" s="12">
        <v>30.548999999999999</v>
      </c>
      <c r="J105" s="193">
        <v>16.536999999999999</v>
      </c>
      <c r="K105" s="13">
        <v>2512.279</v>
      </c>
      <c r="L105" s="26">
        <f t="shared" si="47"/>
        <v>2.0316464141344882E-3</v>
      </c>
      <c r="M105" s="27">
        <f t="shared" si="48"/>
        <v>1.9003275902202799E-2</v>
      </c>
      <c r="N105" s="26">
        <f t="shared" si="49"/>
        <v>2.1000000000000001E-2</v>
      </c>
      <c r="O105" s="137">
        <f t="shared" si="50"/>
        <v>0.14000000000000001</v>
      </c>
      <c r="P105" s="25">
        <f t="shared" si="51"/>
        <v>5</v>
      </c>
      <c r="Q105" s="194">
        <f>ROUND((0.8*'Side MDB'!W105+0.2*'Side Pole'!N105),3)</f>
        <v>4.7E-2</v>
      </c>
      <c r="R105" s="195">
        <f t="shared" si="52"/>
        <v>0.31</v>
      </c>
      <c r="S105" s="138">
        <f t="shared" si="53"/>
        <v>5</v>
      </c>
      <c r="T105" s="196">
        <f>ROUND(((0.8*'Side MDB'!W105+0.2*'Side Pole'!N105)+(IF('Side MDB'!X105="N/A",(0.8*'Side MDB'!W105+0.2*'Side Pole'!N105),'Side MDB'!X105)))/2,3)</f>
        <v>7.5999999999999998E-2</v>
      </c>
      <c r="U105" s="195">
        <f t="shared" si="54"/>
        <v>0.51</v>
      </c>
      <c r="V105" s="25">
        <f t="shared" si="55"/>
        <v>5</v>
      </c>
      <c r="W105" s="16"/>
      <c r="X105" s="16"/>
      <c r="Y105" s="197"/>
      <c r="Z105" s="197"/>
      <c r="AA105" s="197"/>
      <c r="AB105" s="198"/>
      <c r="AC105" s="198"/>
      <c r="AD105" s="198"/>
      <c r="AE105" s="198"/>
      <c r="AF105" s="198"/>
      <c r="AG105" s="198"/>
      <c r="AH105" s="198"/>
      <c r="AI105" s="198"/>
      <c r="AJ105" s="198"/>
      <c r="AK105" s="198"/>
      <c r="AL105" s="198"/>
    </row>
    <row r="106" spans="1:38" ht="13.9" customHeight="1">
      <c r="A106" s="188">
        <v>10677</v>
      </c>
      <c r="B106" s="189" t="s">
        <v>307</v>
      </c>
      <c r="C106" s="190" t="str">
        <f>Rollover!A106</f>
        <v>Nissan</v>
      </c>
      <c r="D106" s="190" t="str">
        <f>Rollover!B106</f>
        <v>Murano SUV FWD</v>
      </c>
      <c r="E106" s="69" t="s">
        <v>88</v>
      </c>
      <c r="F106" s="191">
        <f>Rollover!C106</f>
        <v>2019</v>
      </c>
      <c r="G106" s="192">
        <v>439.19400000000002</v>
      </c>
      <c r="H106" s="12">
        <v>23.222000000000001</v>
      </c>
      <c r="I106" s="12">
        <v>40.771000000000001</v>
      </c>
      <c r="J106" s="193">
        <v>16.989999999999998</v>
      </c>
      <c r="K106" s="13">
        <v>2631.069</v>
      </c>
      <c r="L106" s="26">
        <f t="shared" ref="L106:L112" si="56">NORMDIST(LN(G106),7.45231,0.73998,1)</f>
        <v>3.2312342613500182E-2</v>
      </c>
      <c r="M106" s="27">
        <f t="shared" ref="M106:M112" si="57">1/(1+EXP(6.3055-0.00094*K106))</f>
        <v>2.1200643482148514E-2</v>
      </c>
      <c r="N106" s="26">
        <f t="shared" ref="N106:N112" si="58">ROUND(1-(1-L106)*(1-M106),3)</f>
        <v>5.2999999999999999E-2</v>
      </c>
      <c r="O106" s="137">
        <f t="shared" ref="O106:O112" si="59">ROUND(N106/0.15,2)</f>
        <v>0.35</v>
      </c>
      <c r="P106" s="25">
        <f t="shared" ref="P106:P112" si="60">IF(O106&lt;0.67,5,IF(O106&lt;1,4,IF(O106&lt;1.33,3,IF(O106&lt;2.67,2,1))))</f>
        <v>5</v>
      </c>
      <c r="Q106" s="194">
        <f>ROUND((0.8*'Side MDB'!W106+0.2*'Side Pole'!N106),3)</f>
        <v>4.4999999999999998E-2</v>
      </c>
      <c r="R106" s="195">
        <f t="shared" ref="R106:R112" si="61">ROUND((Q106)/0.15,2)</f>
        <v>0.3</v>
      </c>
      <c r="S106" s="138">
        <f t="shared" ref="S106:S112" si="62">IF(R106&lt;0.67,5,IF(R106&lt;1,4,IF(R106&lt;1.33,3,IF(R106&lt;2.67,2,1))))</f>
        <v>5</v>
      </c>
      <c r="T106" s="196">
        <f>ROUND(((0.8*'Side MDB'!W106+0.2*'Side Pole'!N106)+(IF('Side MDB'!X106="N/A",(0.8*'Side MDB'!W106+0.2*'Side Pole'!N106),'Side MDB'!X106)))/2,3)</f>
        <v>2.5999999999999999E-2</v>
      </c>
      <c r="U106" s="195">
        <f t="shared" ref="U106:U112" si="63">ROUND((T106)/0.15,2)</f>
        <v>0.17</v>
      </c>
      <c r="V106" s="25">
        <f t="shared" ref="V106:V112" si="64">IF(U106&lt;0.67,5,IF(U106&lt;1,4,IF(U106&lt;1.33,3,IF(U106&lt;2.67,2,1))))</f>
        <v>5</v>
      </c>
      <c r="W106" s="16"/>
      <c r="X106" s="16"/>
      <c r="Y106" s="197"/>
      <c r="Z106" s="197"/>
      <c r="AA106" s="197"/>
      <c r="AB106" s="198"/>
      <c r="AC106" s="198"/>
      <c r="AD106" s="198"/>
      <c r="AE106" s="198"/>
      <c r="AF106" s="198"/>
      <c r="AG106" s="198"/>
      <c r="AH106" s="198"/>
      <c r="AI106" s="198"/>
      <c r="AJ106" s="198"/>
      <c r="AK106" s="198"/>
      <c r="AL106" s="198"/>
    </row>
    <row r="107" spans="1:38" ht="13.9" customHeight="1">
      <c r="A107" s="188">
        <v>10677</v>
      </c>
      <c r="B107" s="189" t="s">
        <v>307</v>
      </c>
      <c r="C107" s="190" t="str">
        <f>Rollover!A107</f>
        <v>Nissan</v>
      </c>
      <c r="D107" s="190" t="str">
        <f>Rollover!B107</f>
        <v>Murano SUV AWD</v>
      </c>
      <c r="E107" s="69" t="s">
        <v>88</v>
      </c>
      <c r="F107" s="191">
        <f>Rollover!C107</f>
        <v>2019</v>
      </c>
      <c r="G107" s="192">
        <v>439.19400000000002</v>
      </c>
      <c r="H107" s="12">
        <v>23.222000000000001</v>
      </c>
      <c r="I107" s="12">
        <v>40.771000000000001</v>
      </c>
      <c r="J107" s="193">
        <v>16.989999999999998</v>
      </c>
      <c r="K107" s="13">
        <v>2631.069</v>
      </c>
      <c r="L107" s="26">
        <f t="shared" si="56"/>
        <v>3.2312342613500182E-2</v>
      </c>
      <c r="M107" s="27">
        <f t="shared" si="57"/>
        <v>2.1200643482148514E-2</v>
      </c>
      <c r="N107" s="26">
        <f t="shared" si="58"/>
        <v>5.2999999999999999E-2</v>
      </c>
      <c r="O107" s="137">
        <f t="shared" si="59"/>
        <v>0.35</v>
      </c>
      <c r="P107" s="25">
        <f t="shared" si="60"/>
        <v>5</v>
      </c>
      <c r="Q107" s="194">
        <f>ROUND((0.8*'Side MDB'!W107+0.2*'Side Pole'!N107),3)</f>
        <v>4.4999999999999998E-2</v>
      </c>
      <c r="R107" s="195">
        <f t="shared" si="61"/>
        <v>0.3</v>
      </c>
      <c r="S107" s="138">
        <f t="shared" si="62"/>
        <v>5</v>
      </c>
      <c r="T107" s="196">
        <f>ROUND(((0.8*'Side MDB'!W107+0.2*'Side Pole'!N107)+(IF('Side MDB'!X107="N/A",(0.8*'Side MDB'!W107+0.2*'Side Pole'!N107),'Side MDB'!X107)))/2,3)</f>
        <v>2.5999999999999999E-2</v>
      </c>
      <c r="U107" s="195">
        <f t="shared" si="63"/>
        <v>0.17</v>
      </c>
      <c r="V107" s="25">
        <f t="shared" si="64"/>
        <v>5</v>
      </c>
      <c r="W107" s="16"/>
      <c r="X107" s="16"/>
      <c r="Y107" s="197"/>
      <c r="Z107" s="197"/>
      <c r="AA107" s="197"/>
      <c r="AB107" s="198"/>
      <c r="AC107" s="198"/>
      <c r="AD107" s="198"/>
      <c r="AE107" s="198"/>
      <c r="AF107" s="198"/>
      <c r="AG107" s="198"/>
      <c r="AH107" s="198"/>
      <c r="AI107" s="198"/>
      <c r="AJ107" s="198"/>
      <c r="AK107" s="198"/>
      <c r="AL107" s="198"/>
    </row>
    <row r="108" spans="1:38" ht="13.9" customHeight="1">
      <c r="A108" s="189">
        <v>10179</v>
      </c>
      <c r="B108" s="189" t="s">
        <v>213</v>
      </c>
      <c r="C108" s="190" t="str">
        <f>Rollover!A108</f>
        <v>Nissan</v>
      </c>
      <c r="D108" s="190" t="str">
        <f>Rollover!B108</f>
        <v>Versa 4DR FWD</v>
      </c>
      <c r="E108" s="69" t="s">
        <v>207</v>
      </c>
      <c r="F108" s="191">
        <f>Rollover!C108</f>
        <v>2019</v>
      </c>
      <c r="G108" s="192">
        <v>279.46100000000001</v>
      </c>
      <c r="H108" s="12">
        <v>21.748000000000001</v>
      </c>
      <c r="I108" s="12">
        <v>31.719000000000001</v>
      </c>
      <c r="J108" s="193">
        <v>20.789000000000001</v>
      </c>
      <c r="K108" s="193">
        <v>2599.739</v>
      </c>
      <c r="L108" s="26">
        <f t="shared" si="56"/>
        <v>6.9705211764091307E-3</v>
      </c>
      <c r="M108" s="27">
        <f t="shared" si="57"/>
        <v>2.0598057649095006E-2</v>
      </c>
      <c r="N108" s="26">
        <f t="shared" si="58"/>
        <v>2.7E-2</v>
      </c>
      <c r="O108" s="137">
        <f t="shared" si="59"/>
        <v>0.18</v>
      </c>
      <c r="P108" s="25">
        <f t="shared" si="60"/>
        <v>5</v>
      </c>
      <c r="Q108" s="194">
        <f>ROUND((0.8*'Side MDB'!W108+0.2*'Side Pole'!N108),3)</f>
        <v>0.108</v>
      </c>
      <c r="R108" s="195">
        <f t="shared" si="61"/>
        <v>0.72</v>
      </c>
      <c r="S108" s="138">
        <f t="shared" si="62"/>
        <v>4</v>
      </c>
      <c r="T108" s="196">
        <f>ROUND(((0.8*'Side MDB'!W108+0.2*'Side Pole'!N108)+(IF('Side MDB'!X108="N/A",(0.8*'Side MDB'!W108+0.2*'Side Pole'!N108),'Side MDB'!X108)))/2,3)</f>
        <v>0.115</v>
      </c>
      <c r="U108" s="195">
        <f t="shared" si="63"/>
        <v>0.77</v>
      </c>
      <c r="V108" s="25">
        <f t="shared" si="64"/>
        <v>4</v>
      </c>
      <c r="W108" s="16"/>
      <c r="X108" s="16"/>
      <c r="Y108" s="197"/>
      <c r="Z108" s="197"/>
      <c r="AA108" s="197"/>
      <c r="AB108" s="198"/>
      <c r="AC108" s="198"/>
      <c r="AD108" s="198"/>
      <c r="AE108" s="198"/>
      <c r="AF108" s="198"/>
      <c r="AG108" s="198"/>
      <c r="AH108" s="198"/>
      <c r="AI108" s="198"/>
      <c r="AJ108" s="198"/>
      <c r="AK108" s="198"/>
      <c r="AL108" s="198"/>
    </row>
    <row r="109" spans="1:38" ht="13.9" customHeight="1">
      <c r="A109" s="188">
        <v>10723</v>
      </c>
      <c r="B109" s="189" t="s">
        <v>350</v>
      </c>
      <c r="C109" s="190" t="str">
        <f>Rollover!A109</f>
        <v>Ram</v>
      </c>
      <c r="D109" s="190" t="str">
        <f>Rollover!B109</f>
        <v>1500 Quad Cab PU/EC 2WD</v>
      </c>
      <c r="E109" s="69" t="s">
        <v>207</v>
      </c>
      <c r="F109" s="191">
        <f>Rollover!C109</f>
        <v>2019</v>
      </c>
      <c r="G109" s="192">
        <v>211.06200000000001</v>
      </c>
      <c r="H109" s="12">
        <v>21.321999999999999</v>
      </c>
      <c r="I109" s="12">
        <v>45.387</v>
      </c>
      <c r="J109" s="193">
        <v>23.97</v>
      </c>
      <c r="K109" s="13">
        <v>3245.232</v>
      </c>
      <c r="L109" s="26">
        <f t="shared" si="56"/>
        <v>2.2689479527336657E-3</v>
      </c>
      <c r="M109" s="27">
        <f t="shared" si="57"/>
        <v>3.7148281126144787E-2</v>
      </c>
      <c r="N109" s="26">
        <f t="shared" si="58"/>
        <v>3.9E-2</v>
      </c>
      <c r="O109" s="137">
        <f t="shared" si="59"/>
        <v>0.26</v>
      </c>
      <c r="P109" s="25">
        <f t="shared" si="60"/>
        <v>5</v>
      </c>
      <c r="Q109" s="194">
        <f>ROUND((0.8*'Side MDB'!W109+0.2*'Side Pole'!N109),3)</f>
        <v>0.03</v>
      </c>
      <c r="R109" s="195">
        <f t="shared" si="61"/>
        <v>0.2</v>
      </c>
      <c r="S109" s="138">
        <f t="shared" si="62"/>
        <v>5</v>
      </c>
      <c r="T109" s="196">
        <f>ROUND(((0.8*'Side MDB'!W109+0.2*'Side Pole'!N109)+(IF('Side MDB'!X109="N/A",(0.8*'Side MDB'!W109+0.2*'Side Pole'!N109),'Side MDB'!X109)))/2,3)</f>
        <v>1.9E-2</v>
      </c>
      <c r="U109" s="195">
        <f t="shared" si="63"/>
        <v>0.13</v>
      </c>
      <c r="V109" s="25">
        <f t="shared" si="64"/>
        <v>5</v>
      </c>
      <c r="W109" s="16"/>
      <c r="X109" s="16"/>
      <c r="Y109" s="197"/>
      <c r="Z109" s="197"/>
      <c r="AA109" s="197"/>
      <c r="AB109" s="198"/>
      <c r="AC109" s="198"/>
      <c r="AD109" s="198"/>
      <c r="AE109" s="198"/>
      <c r="AF109" s="198"/>
      <c r="AG109" s="198"/>
      <c r="AH109" s="198"/>
      <c r="AI109" s="198"/>
      <c r="AJ109" s="198"/>
      <c r="AK109" s="198"/>
      <c r="AL109" s="198"/>
    </row>
    <row r="110" spans="1:38" ht="13.9" customHeight="1">
      <c r="A110" s="188">
        <v>10723</v>
      </c>
      <c r="B110" s="189" t="s">
        <v>350</v>
      </c>
      <c r="C110" s="190" t="str">
        <f>Rollover!A110</f>
        <v>Ram</v>
      </c>
      <c r="D110" s="190" t="str">
        <f>Rollover!B110</f>
        <v>1500 Quad Cab PU/EC 4WD</v>
      </c>
      <c r="E110" s="69" t="s">
        <v>207</v>
      </c>
      <c r="F110" s="191">
        <f>Rollover!C110</f>
        <v>2019</v>
      </c>
      <c r="G110" s="192">
        <v>211.06200000000001</v>
      </c>
      <c r="H110" s="12">
        <v>21.321999999999999</v>
      </c>
      <c r="I110" s="12">
        <v>45.387</v>
      </c>
      <c r="J110" s="193">
        <v>23.97</v>
      </c>
      <c r="K110" s="13">
        <v>3245.232</v>
      </c>
      <c r="L110" s="26">
        <f t="shared" si="56"/>
        <v>2.2689479527336657E-3</v>
      </c>
      <c r="M110" s="27">
        <f t="shared" si="57"/>
        <v>3.7148281126144787E-2</v>
      </c>
      <c r="N110" s="26">
        <f t="shared" si="58"/>
        <v>3.9E-2</v>
      </c>
      <c r="O110" s="137">
        <f t="shared" si="59"/>
        <v>0.26</v>
      </c>
      <c r="P110" s="25">
        <f t="shared" si="60"/>
        <v>5</v>
      </c>
      <c r="Q110" s="194">
        <f>ROUND((0.8*'Side MDB'!W110+0.2*'Side Pole'!N110),3)</f>
        <v>0.03</v>
      </c>
      <c r="R110" s="195">
        <f t="shared" si="61"/>
        <v>0.2</v>
      </c>
      <c r="S110" s="138">
        <f t="shared" si="62"/>
        <v>5</v>
      </c>
      <c r="T110" s="196">
        <f>ROUND(((0.8*'Side MDB'!W110+0.2*'Side Pole'!N110)+(IF('Side MDB'!X110="N/A",(0.8*'Side MDB'!W110+0.2*'Side Pole'!N110),'Side MDB'!X110)))/2,3)</f>
        <v>1.9E-2</v>
      </c>
      <c r="U110" s="195">
        <f t="shared" si="63"/>
        <v>0.13</v>
      </c>
      <c r="V110" s="25">
        <f t="shared" si="64"/>
        <v>5</v>
      </c>
      <c r="W110" s="16"/>
      <c r="X110" s="16"/>
      <c r="Y110" s="197"/>
      <c r="Z110" s="197"/>
      <c r="AA110" s="197"/>
      <c r="AB110" s="198"/>
      <c r="AC110" s="198"/>
      <c r="AD110" s="198"/>
      <c r="AE110" s="198"/>
      <c r="AF110" s="198"/>
      <c r="AG110" s="198"/>
      <c r="AH110" s="198"/>
      <c r="AI110" s="198"/>
      <c r="AJ110" s="198"/>
      <c r="AK110" s="198"/>
      <c r="AL110" s="198"/>
    </row>
    <row r="111" spans="1:38" ht="13.9" customHeight="1">
      <c r="A111" s="188">
        <v>10558</v>
      </c>
      <c r="B111" s="189" t="s">
        <v>231</v>
      </c>
      <c r="C111" s="190" t="str">
        <f>Rollover!A111</f>
        <v>Ram</v>
      </c>
      <c r="D111" s="190" t="str">
        <f>Rollover!B111</f>
        <v>1500 Classic Quad Cab PU/EC 2WD</v>
      </c>
      <c r="E111" s="69" t="s">
        <v>205</v>
      </c>
      <c r="F111" s="191">
        <f>Rollover!C111</f>
        <v>2019</v>
      </c>
      <c r="G111" s="192">
        <v>217.352</v>
      </c>
      <c r="H111" s="12">
        <v>18.393000000000001</v>
      </c>
      <c r="I111" s="12">
        <v>40.335000000000001</v>
      </c>
      <c r="J111" s="193">
        <v>22.256</v>
      </c>
      <c r="K111" s="13">
        <v>2817.49</v>
      </c>
      <c r="L111" s="26">
        <f t="shared" si="56"/>
        <v>2.5674816977173122E-3</v>
      </c>
      <c r="M111" s="27">
        <f t="shared" si="57"/>
        <v>2.5158982718034375E-2</v>
      </c>
      <c r="N111" s="26">
        <f t="shared" si="58"/>
        <v>2.8000000000000001E-2</v>
      </c>
      <c r="O111" s="137">
        <f t="shared" si="59"/>
        <v>0.19</v>
      </c>
      <c r="P111" s="25">
        <f t="shared" si="60"/>
        <v>5</v>
      </c>
      <c r="Q111" s="194">
        <f>ROUND((0.8*'Side MDB'!W111+0.2*'Side Pole'!N111),3)</f>
        <v>0.03</v>
      </c>
      <c r="R111" s="195">
        <f t="shared" si="61"/>
        <v>0.2</v>
      </c>
      <c r="S111" s="138">
        <f t="shared" si="62"/>
        <v>5</v>
      </c>
      <c r="T111" s="196">
        <f>ROUND(((0.8*'Side MDB'!W111+0.2*'Side Pole'!N111)+(IF('Side MDB'!X111="N/A",(0.8*'Side MDB'!W111+0.2*'Side Pole'!N111),'Side MDB'!X111)))/2,3)</f>
        <v>1.7000000000000001E-2</v>
      </c>
      <c r="U111" s="195">
        <f t="shared" si="63"/>
        <v>0.11</v>
      </c>
      <c r="V111" s="25">
        <f t="shared" si="64"/>
        <v>5</v>
      </c>
      <c r="W111" s="16"/>
      <c r="X111" s="16"/>
      <c r="Y111" s="197"/>
      <c r="Z111" s="197"/>
      <c r="AA111" s="197"/>
      <c r="AB111" s="198"/>
      <c r="AC111" s="198"/>
      <c r="AD111" s="198"/>
      <c r="AE111" s="198"/>
      <c r="AF111" s="198"/>
      <c r="AG111" s="198"/>
      <c r="AH111" s="198"/>
      <c r="AI111" s="198"/>
      <c r="AJ111" s="198"/>
      <c r="AK111" s="198"/>
      <c r="AL111" s="198"/>
    </row>
    <row r="112" spans="1:38" ht="13.9" customHeight="1">
      <c r="A112" s="188">
        <v>10558</v>
      </c>
      <c r="B112" s="189" t="s">
        <v>231</v>
      </c>
      <c r="C112" s="190" t="str">
        <f>Rollover!A112</f>
        <v>Ram</v>
      </c>
      <c r="D112" s="190" t="str">
        <f>Rollover!B112</f>
        <v>1500 Classic Quad Cab PU/EC 4WD</v>
      </c>
      <c r="E112" s="69" t="s">
        <v>205</v>
      </c>
      <c r="F112" s="191">
        <f>Rollover!C112</f>
        <v>2019</v>
      </c>
      <c r="G112" s="192">
        <v>217.352</v>
      </c>
      <c r="H112" s="12">
        <v>18.393000000000001</v>
      </c>
      <c r="I112" s="12">
        <v>40.335000000000001</v>
      </c>
      <c r="J112" s="193">
        <v>22.256</v>
      </c>
      <c r="K112" s="13">
        <v>2817.49</v>
      </c>
      <c r="L112" s="26">
        <f t="shared" si="56"/>
        <v>2.5674816977173122E-3</v>
      </c>
      <c r="M112" s="27">
        <f t="shared" si="57"/>
        <v>2.5158982718034375E-2</v>
      </c>
      <c r="N112" s="26">
        <f t="shared" si="58"/>
        <v>2.8000000000000001E-2</v>
      </c>
      <c r="O112" s="137">
        <f t="shared" si="59"/>
        <v>0.19</v>
      </c>
      <c r="P112" s="25">
        <f t="shared" si="60"/>
        <v>5</v>
      </c>
      <c r="Q112" s="194">
        <f>ROUND((0.8*'Side MDB'!W112+0.2*'Side Pole'!N112),3)</f>
        <v>0.03</v>
      </c>
      <c r="R112" s="195">
        <f t="shared" si="61"/>
        <v>0.2</v>
      </c>
      <c r="S112" s="138">
        <f t="shared" si="62"/>
        <v>5</v>
      </c>
      <c r="T112" s="196">
        <f>ROUND(((0.8*'Side MDB'!W112+0.2*'Side Pole'!N112)+(IF('Side MDB'!X112="N/A",(0.8*'Side MDB'!W112+0.2*'Side Pole'!N112),'Side MDB'!X112)))/2,3)</f>
        <v>1.7000000000000001E-2</v>
      </c>
      <c r="U112" s="195">
        <f t="shared" si="63"/>
        <v>0.11</v>
      </c>
      <c r="V112" s="25">
        <f t="shared" si="64"/>
        <v>5</v>
      </c>
      <c r="W112" s="16"/>
      <c r="X112" s="16"/>
      <c r="Y112" s="197"/>
      <c r="Z112" s="197"/>
      <c r="AA112" s="197"/>
      <c r="AB112" s="198"/>
      <c r="AC112" s="198"/>
      <c r="AD112" s="198"/>
      <c r="AE112" s="198"/>
      <c r="AF112" s="198"/>
      <c r="AG112" s="198"/>
      <c r="AH112" s="198"/>
      <c r="AI112" s="198"/>
      <c r="AJ112" s="198"/>
      <c r="AK112" s="198"/>
      <c r="AL112" s="198"/>
    </row>
    <row r="113" spans="1:38" ht="13.9" customHeight="1">
      <c r="A113" s="188">
        <v>10558</v>
      </c>
      <c r="B113" s="189" t="s">
        <v>231</v>
      </c>
      <c r="C113" s="204" t="str">
        <f>Rollover!A113</f>
        <v>Ram</v>
      </c>
      <c r="D113" s="204" t="str">
        <f>Rollover!B113</f>
        <v>1500 Classic Regular Cab PU/RC 2WD</v>
      </c>
      <c r="E113" s="69" t="s">
        <v>205</v>
      </c>
      <c r="F113" s="191">
        <f>Rollover!C113</f>
        <v>2019</v>
      </c>
      <c r="G113" s="192">
        <v>217.352</v>
      </c>
      <c r="H113" s="12">
        <v>18.393000000000001</v>
      </c>
      <c r="I113" s="12">
        <v>40.335000000000001</v>
      </c>
      <c r="J113" s="193">
        <v>22.256</v>
      </c>
      <c r="K113" s="13">
        <v>2817.49</v>
      </c>
      <c r="L113" s="26">
        <f t="shared" ref="L113:L127" si="65">NORMDIST(LN(G113),7.45231,0.73998,1)</f>
        <v>2.5674816977173122E-3</v>
      </c>
      <c r="M113" s="27">
        <f t="shared" ref="M113:M127" si="66">1/(1+EXP(6.3055-0.00094*K113))</f>
        <v>2.5158982718034375E-2</v>
      </c>
      <c r="N113" s="26">
        <f t="shared" ref="N113:N127" si="67">ROUND(1-(1-L113)*(1-M113),3)</f>
        <v>2.8000000000000001E-2</v>
      </c>
      <c r="O113" s="137">
        <f t="shared" ref="O113:O127" si="68">ROUND(N113/0.15,2)</f>
        <v>0.19</v>
      </c>
      <c r="P113" s="25">
        <f t="shared" ref="P113:P127" si="69">IF(O113&lt;0.67,5,IF(O113&lt;1,4,IF(O113&lt;1.33,3,IF(O113&lt;2.67,2,1))))</f>
        <v>5</v>
      </c>
      <c r="Q113" s="194">
        <f>ROUND((0.8*'Side MDB'!W113+0.2*'Side Pole'!N113),3)</f>
        <v>0.03</v>
      </c>
      <c r="R113" s="195">
        <f t="shared" ref="R113:R127" si="70">ROUND((Q113)/0.15,2)</f>
        <v>0.2</v>
      </c>
      <c r="S113" s="138">
        <f t="shared" ref="S113:S127" si="71">IF(R113&lt;0.67,5,IF(R113&lt;1,4,IF(R113&lt;1.33,3,IF(R113&lt;2.67,2,1))))</f>
        <v>5</v>
      </c>
      <c r="T113" s="196">
        <f>ROUND(((0.8*'Side MDB'!W113+0.2*'Side Pole'!N113)+(IF('Side MDB'!X113="N/A",(0.8*'Side MDB'!W113+0.2*'Side Pole'!N113),'Side MDB'!X113)))/2,3)</f>
        <v>0.03</v>
      </c>
      <c r="U113" s="195">
        <f t="shared" ref="U113:U127" si="72">ROUND((T113)/0.15,2)</f>
        <v>0.2</v>
      </c>
      <c r="V113" s="25">
        <f t="shared" ref="V113:V127" si="73">IF(U113&lt;0.67,5,IF(U113&lt;1,4,IF(U113&lt;1.33,3,IF(U113&lt;2.67,2,1))))</f>
        <v>5</v>
      </c>
      <c r="W113" s="16"/>
      <c r="X113" s="16"/>
      <c r="Y113" s="197"/>
      <c r="Z113" s="197"/>
      <c r="AA113" s="197"/>
      <c r="AB113" s="198"/>
      <c r="AC113" s="198"/>
      <c r="AD113" s="198"/>
      <c r="AE113" s="198"/>
      <c r="AF113" s="198"/>
      <c r="AG113" s="198"/>
      <c r="AH113" s="198"/>
      <c r="AI113" s="198"/>
      <c r="AJ113" s="198"/>
      <c r="AK113" s="198"/>
      <c r="AL113" s="198"/>
    </row>
    <row r="114" spans="1:38" ht="13.9" customHeight="1">
      <c r="A114" s="188">
        <v>10558</v>
      </c>
      <c r="B114" s="189" t="s">
        <v>231</v>
      </c>
      <c r="C114" s="204" t="str">
        <f>Rollover!A114</f>
        <v>Ram</v>
      </c>
      <c r="D114" s="204" t="str">
        <f>Rollover!B114</f>
        <v>1500 Classic Regular Cab PU/RC 4WD</v>
      </c>
      <c r="E114" s="69" t="s">
        <v>205</v>
      </c>
      <c r="F114" s="191">
        <f>Rollover!C114</f>
        <v>2019</v>
      </c>
      <c r="G114" s="192">
        <v>217.352</v>
      </c>
      <c r="H114" s="12">
        <v>18.393000000000001</v>
      </c>
      <c r="I114" s="12">
        <v>40.335000000000001</v>
      </c>
      <c r="J114" s="193">
        <v>22.256</v>
      </c>
      <c r="K114" s="13">
        <v>2817.49</v>
      </c>
      <c r="L114" s="26">
        <f t="shared" si="65"/>
        <v>2.5674816977173122E-3</v>
      </c>
      <c r="M114" s="27">
        <f t="shared" si="66"/>
        <v>2.5158982718034375E-2</v>
      </c>
      <c r="N114" s="26">
        <f t="shared" si="67"/>
        <v>2.8000000000000001E-2</v>
      </c>
      <c r="O114" s="137">
        <f t="shared" si="68"/>
        <v>0.19</v>
      </c>
      <c r="P114" s="25">
        <f t="shared" si="69"/>
        <v>5</v>
      </c>
      <c r="Q114" s="194">
        <f>ROUND((0.8*'Side MDB'!W114+0.2*'Side Pole'!N114),3)</f>
        <v>0.03</v>
      </c>
      <c r="R114" s="195">
        <f t="shared" si="70"/>
        <v>0.2</v>
      </c>
      <c r="S114" s="138">
        <f t="shared" si="71"/>
        <v>5</v>
      </c>
      <c r="T114" s="196">
        <f>ROUND(((0.8*'Side MDB'!W114+0.2*'Side Pole'!N114)+(IF('Side MDB'!X114="N/A",(0.8*'Side MDB'!W114+0.2*'Side Pole'!N114),'Side MDB'!X114)))/2,3)</f>
        <v>0.03</v>
      </c>
      <c r="U114" s="195">
        <f t="shared" si="72"/>
        <v>0.2</v>
      </c>
      <c r="V114" s="25">
        <f t="shared" si="73"/>
        <v>5</v>
      </c>
      <c r="W114" s="16"/>
      <c r="X114" s="16"/>
      <c r="Y114" s="197"/>
      <c r="Z114" s="197"/>
      <c r="AA114" s="197"/>
      <c r="AB114" s="198"/>
      <c r="AC114" s="198"/>
      <c r="AD114" s="198"/>
      <c r="AE114" s="198"/>
      <c r="AF114" s="198"/>
      <c r="AG114" s="198"/>
      <c r="AH114" s="198"/>
      <c r="AI114" s="198"/>
      <c r="AJ114" s="198"/>
      <c r="AK114" s="198"/>
      <c r="AL114" s="198"/>
    </row>
    <row r="115" spans="1:38" ht="13.9" customHeight="1">
      <c r="A115" s="188">
        <v>10734</v>
      </c>
      <c r="B115" s="189" t="s">
        <v>359</v>
      </c>
      <c r="C115" s="190" t="str">
        <f>Rollover!A115</f>
        <v>Ram</v>
      </c>
      <c r="D115" s="190" t="str">
        <f>Rollover!B115</f>
        <v>1500 Crew Cab PU/CC 2WD</v>
      </c>
      <c r="E115" s="69" t="s">
        <v>202</v>
      </c>
      <c r="F115" s="191">
        <f>Rollover!C115</f>
        <v>2019</v>
      </c>
      <c r="G115" s="192">
        <v>164.85</v>
      </c>
      <c r="H115" s="12">
        <v>18.596</v>
      </c>
      <c r="I115" s="12">
        <v>40.218000000000004</v>
      </c>
      <c r="J115" s="193">
        <v>17.530999999999999</v>
      </c>
      <c r="K115" s="13">
        <v>2924.1129999999998</v>
      </c>
      <c r="L115" s="26">
        <f>NORMDIST(LN(G115),7.45231,0.73998,1)</f>
        <v>7.5676262304119645E-4</v>
      </c>
      <c r="M115" s="27">
        <f t="shared" si="66"/>
        <v>2.7737682344792059E-2</v>
      </c>
      <c r="N115" s="26">
        <f t="shared" si="67"/>
        <v>2.8000000000000001E-2</v>
      </c>
      <c r="O115" s="137">
        <f t="shared" si="68"/>
        <v>0.19</v>
      </c>
      <c r="P115" s="25">
        <f t="shared" si="69"/>
        <v>5</v>
      </c>
      <c r="Q115" s="194">
        <f>ROUND((0.8*'Side MDB'!W115+0.2*'Side Pole'!N115),3)</f>
        <v>2.8000000000000001E-2</v>
      </c>
      <c r="R115" s="195">
        <f t="shared" si="70"/>
        <v>0.19</v>
      </c>
      <c r="S115" s="138">
        <f t="shared" si="71"/>
        <v>5</v>
      </c>
      <c r="T115" s="196">
        <f>ROUND(((0.8*'Side MDB'!W115+0.2*'Side Pole'!N115)+(IF('Side MDB'!X115="N/A",(0.8*'Side MDB'!W115+0.2*'Side Pole'!N115),'Side MDB'!X115)))/2,3)</f>
        <v>1.7999999999999999E-2</v>
      </c>
      <c r="U115" s="195">
        <f t="shared" si="72"/>
        <v>0.12</v>
      </c>
      <c r="V115" s="25">
        <f t="shared" si="73"/>
        <v>5</v>
      </c>
      <c r="W115" s="16"/>
      <c r="X115" s="16"/>
      <c r="Y115" s="197"/>
      <c r="Z115" s="197"/>
      <c r="AA115" s="197"/>
      <c r="AB115" s="198"/>
      <c r="AC115" s="198"/>
      <c r="AD115" s="198"/>
      <c r="AE115" s="198"/>
      <c r="AF115" s="198"/>
      <c r="AG115" s="198"/>
      <c r="AH115" s="198"/>
      <c r="AI115" s="198"/>
      <c r="AJ115" s="198"/>
      <c r="AK115" s="198"/>
      <c r="AL115" s="198"/>
    </row>
    <row r="116" spans="1:38" ht="13.9" customHeight="1">
      <c r="A116" s="188">
        <v>10734</v>
      </c>
      <c r="B116" s="189" t="s">
        <v>359</v>
      </c>
      <c r="C116" s="190" t="str">
        <f>Rollover!A116</f>
        <v>Ram</v>
      </c>
      <c r="D116" s="190" t="str">
        <f>Rollover!B116</f>
        <v>1500 Crew Cab PU/CC 4WD</v>
      </c>
      <c r="E116" s="69" t="s">
        <v>202</v>
      </c>
      <c r="F116" s="191">
        <f>Rollover!C116</f>
        <v>2019</v>
      </c>
      <c r="G116" s="192">
        <v>164.85</v>
      </c>
      <c r="H116" s="12">
        <v>18.596</v>
      </c>
      <c r="I116" s="12">
        <v>40.218000000000004</v>
      </c>
      <c r="J116" s="193">
        <v>17.530999999999999</v>
      </c>
      <c r="K116" s="13">
        <v>2924.1129999999998</v>
      </c>
      <c r="L116" s="26">
        <f t="shared" si="65"/>
        <v>7.5676262304119645E-4</v>
      </c>
      <c r="M116" s="27">
        <f t="shared" si="66"/>
        <v>2.7737682344792059E-2</v>
      </c>
      <c r="N116" s="26">
        <f t="shared" si="67"/>
        <v>2.8000000000000001E-2</v>
      </c>
      <c r="O116" s="137">
        <f t="shared" si="68"/>
        <v>0.19</v>
      </c>
      <c r="P116" s="25">
        <f t="shared" si="69"/>
        <v>5</v>
      </c>
      <c r="Q116" s="194">
        <f>ROUND((0.8*'Side MDB'!W116+0.2*'Side Pole'!N116),3)</f>
        <v>2.8000000000000001E-2</v>
      </c>
      <c r="R116" s="195">
        <f t="shared" si="70"/>
        <v>0.19</v>
      </c>
      <c r="S116" s="138">
        <f t="shared" si="71"/>
        <v>5</v>
      </c>
      <c r="T116" s="196">
        <f>ROUND(((0.8*'Side MDB'!W116+0.2*'Side Pole'!N116)+(IF('Side MDB'!X116="N/A",(0.8*'Side MDB'!W116+0.2*'Side Pole'!N116),'Side MDB'!X116)))/2,3)</f>
        <v>1.7999999999999999E-2</v>
      </c>
      <c r="U116" s="195">
        <f t="shared" si="72"/>
        <v>0.12</v>
      </c>
      <c r="V116" s="25">
        <f t="shared" si="73"/>
        <v>5</v>
      </c>
      <c r="W116" s="16"/>
      <c r="X116" s="16"/>
      <c r="Y116" s="197"/>
      <c r="Z116" s="197"/>
      <c r="AA116" s="197"/>
      <c r="AB116" s="198"/>
      <c r="AC116" s="198"/>
      <c r="AD116" s="198"/>
      <c r="AE116" s="198"/>
      <c r="AF116" s="198"/>
      <c r="AG116" s="198"/>
      <c r="AH116" s="198"/>
      <c r="AI116" s="198"/>
      <c r="AJ116" s="198"/>
      <c r="AK116" s="198"/>
      <c r="AL116" s="198"/>
    </row>
    <row r="117" spans="1:38" ht="13.9" customHeight="1">
      <c r="A117" s="188">
        <v>10389</v>
      </c>
      <c r="B117" s="189" t="s">
        <v>221</v>
      </c>
      <c r="C117" s="190" t="str">
        <f>Rollover!A117</f>
        <v>Subaru</v>
      </c>
      <c r="D117" s="190" t="str">
        <f>Rollover!B117</f>
        <v>Ascent SUV AWD</v>
      </c>
      <c r="E117" s="69" t="s">
        <v>205</v>
      </c>
      <c r="F117" s="191">
        <f>Rollover!C117</f>
        <v>2019</v>
      </c>
      <c r="G117" s="192">
        <v>148.518</v>
      </c>
      <c r="H117" s="12">
        <v>18.256</v>
      </c>
      <c r="I117" s="12">
        <v>51.648000000000003</v>
      </c>
      <c r="J117" s="193">
        <v>15.585000000000001</v>
      </c>
      <c r="K117" s="13">
        <v>2834.547</v>
      </c>
      <c r="L117" s="26">
        <f>NORMDIST(LN(G117),7.45231,0.73998,1)</f>
        <v>4.6139319992490675E-4</v>
      </c>
      <c r="M117" s="27">
        <f t="shared" si="66"/>
        <v>2.5555230740790864E-2</v>
      </c>
      <c r="N117" s="26">
        <f t="shared" si="67"/>
        <v>2.5999999999999999E-2</v>
      </c>
      <c r="O117" s="137">
        <f t="shared" si="68"/>
        <v>0.17</v>
      </c>
      <c r="P117" s="25">
        <f t="shared" si="69"/>
        <v>5</v>
      </c>
      <c r="Q117" s="194">
        <f>ROUND((0.8*'Side MDB'!W117+0.2*'Side Pole'!N117),3)</f>
        <v>2.1999999999999999E-2</v>
      </c>
      <c r="R117" s="195">
        <f t="shared" si="70"/>
        <v>0.15</v>
      </c>
      <c r="S117" s="138">
        <f t="shared" si="71"/>
        <v>5</v>
      </c>
      <c r="T117" s="196">
        <f>ROUND(((0.8*'Side MDB'!W117+0.2*'Side Pole'!N117)+(IF('Side MDB'!X117="N/A",(0.8*'Side MDB'!W117+0.2*'Side Pole'!N117),'Side MDB'!X117)))/2,3)</f>
        <v>1.4999999999999999E-2</v>
      </c>
      <c r="U117" s="195">
        <f t="shared" si="72"/>
        <v>0.1</v>
      </c>
      <c r="V117" s="25">
        <f t="shared" si="73"/>
        <v>5</v>
      </c>
      <c r="W117" s="16"/>
      <c r="X117" s="16"/>
      <c r="Y117" s="197"/>
      <c r="Z117" s="197"/>
      <c r="AA117" s="197"/>
      <c r="AB117" s="198"/>
      <c r="AC117" s="198"/>
      <c r="AD117" s="198"/>
      <c r="AE117" s="198"/>
      <c r="AF117" s="198"/>
      <c r="AG117" s="198"/>
      <c r="AH117" s="198"/>
      <c r="AI117" s="198"/>
      <c r="AJ117" s="198"/>
      <c r="AK117" s="198"/>
      <c r="AL117" s="198"/>
    </row>
    <row r="118" spans="1:38" ht="13.9" customHeight="1">
      <c r="A118" s="188">
        <v>10627</v>
      </c>
      <c r="B118" s="189" t="s">
        <v>244</v>
      </c>
      <c r="C118" s="190" t="str">
        <f>Rollover!A118</f>
        <v>Subaru</v>
      </c>
      <c r="D118" s="190" t="str">
        <f>Rollover!B118</f>
        <v>Forester SUV AWD</v>
      </c>
      <c r="E118" s="69" t="s">
        <v>205</v>
      </c>
      <c r="F118" s="191">
        <f>Rollover!C118</f>
        <v>2019</v>
      </c>
      <c r="G118" s="192">
        <v>120.54</v>
      </c>
      <c r="H118" s="12">
        <v>25.306000000000001</v>
      </c>
      <c r="I118" s="12">
        <v>40.301000000000002</v>
      </c>
      <c r="J118" s="193">
        <v>15.105</v>
      </c>
      <c r="K118" s="13">
        <v>2994.5790000000002</v>
      </c>
      <c r="L118" s="26">
        <f t="shared" ref="L118:L123" si="74">NORMDIST(LN(G118),7.45231,0.73998,1)</f>
        <v>1.6211140430619442E-4</v>
      </c>
      <c r="M118" s="27">
        <f t="shared" ref="M118:M123" si="75">1/(1+EXP(6.3055-0.00094*K118))</f>
        <v>2.9580998095521928E-2</v>
      </c>
      <c r="N118" s="26">
        <f t="shared" ref="N118:N123" si="76">ROUND(1-(1-L118)*(1-M118),3)</f>
        <v>0.03</v>
      </c>
      <c r="O118" s="137">
        <f t="shared" ref="O118:O124" si="77">ROUND(N118/0.15,2)</f>
        <v>0.2</v>
      </c>
      <c r="P118" s="25">
        <f t="shared" ref="P118:P124" si="78">IF(O118&lt;0.67,5,IF(O118&lt;1,4,IF(O118&lt;1.33,3,IF(O118&lt;2.67,2,1))))</f>
        <v>5</v>
      </c>
      <c r="Q118" s="194">
        <f>ROUND((0.8*'Side MDB'!W118+0.2*'Side Pole'!N118),3)</f>
        <v>0.03</v>
      </c>
      <c r="R118" s="195">
        <f t="shared" ref="R118:R124" si="79">ROUND((Q118)/0.15,2)</f>
        <v>0.2</v>
      </c>
      <c r="S118" s="138">
        <f t="shared" ref="S118:S124" si="80">IF(R118&lt;0.67,5,IF(R118&lt;1,4,IF(R118&lt;1.33,3,IF(R118&lt;2.67,2,1))))</f>
        <v>5</v>
      </c>
      <c r="T118" s="196">
        <f>ROUND(((0.8*'Side MDB'!W118+0.2*'Side Pole'!N118)+(IF('Side MDB'!X118="N/A",(0.8*'Side MDB'!W118+0.2*'Side Pole'!N118),'Side MDB'!X118)))/2,3)</f>
        <v>3.2000000000000001E-2</v>
      </c>
      <c r="U118" s="195">
        <f t="shared" ref="U118:U124" si="81">ROUND((T118)/0.15,2)</f>
        <v>0.21</v>
      </c>
      <c r="V118" s="25">
        <f t="shared" ref="V118:V124" si="82">IF(U118&lt;0.67,5,IF(U118&lt;1,4,IF(U118&lt;1.33,3,IF(U118&lt;2.67,2,1))))</f>
        <v>5</v>
      </c>
      <c r="W118" s="16"/>
      <c r="X118" s="16"/>
      <c r="Y118" s="197"/>
      <c r="Z118" s="197"/>
      <c r="AA118" s="197"/>
      <c r="AB118" s="198"/>
      <c r="AC118" s="198"/>
      <c r="AD118" s="198"/>
      <c r="AE118" s="198"/>
      <c r="AF118" s="198"/>
      <c r="AG118" s="198"/>
      <c r="AH118" s="198"/>
      <c r="AI118" s="198"/>
      <c r="AJ118" s="198"/>
      <c r="AK118" s="198"/>
      <c r="AL118" s="198"/>
    </row>
    <row r="119" spans="1:38" ht="13.9" customHeight="1">
      <c r="A119" s="189">
        <v>10385</v>
      </c>
      <c r="B119" s="189" t="s">
        <v>348</v>
      </c>
      <c r="C119" s="204" t="str">
        <f>Rollover!A119</f>
        <v>Tesla</v>
      </c>
      <c r="D119" s="204" t="str">
        <f>Rollover!B119</f>
        <v>Model 3 AWD</v>
      </c>
      <c r="E119" s="69" t="s">
        <v>205</v>
      </c>
      <c r="F119" s="191">
        <f>Rollover!C119</f>
        <v>2019</v>
      </c>
      <c r="G119" s="192">
        <v>384.25200000000001</v>
      </c>
      <c r="H119" s="12">
        <v>23.114000000000001</v>
      </c>
      <c r="I119" s="12">
        <v>40.673000000000002</v>
      </c>
      <c r="J119" s="193">
        <v>27.701000000000001</v>
      </c>
      <c r="K119" s="193">
        <v>2478.0590000000002</v>
      </c>
      <c r="L119" s="26">
        <f t="shared" si="74"/>
        <v>2.1257240888009721E-2</v>
      </c>
      <c r="M119" s="27">
        <f t="shared" si="75"/>
        <v>1.8412804309543243E-2</v>
      </c>
      <c r="N119" s="26">
        <f t="shared" si="76"/>
        <v>3.9E-2</v>
      </c>
      <c r="O119" s="137">
        <f t="shared" si="77"/>
        <v>0.26</v>
      </c>
      <c r="P119" s="25">
        <f t="shared" si="78"/>
        <v>5</v>
      </c>
      <c r="Q119" s="194">
        <f>ROUND((0.8*'Side MDB'!W119+0.2*'Side Pole'!N119),3)</f>
        <v>2.9000000000000001E-2</v>
      </c>
      <c r="R119" s="195">
        <f t="shared" si="79"/>
        <v>0.19</v>
      </c>
      <c r="S119" s="138">
        <f t="shared" si="80"/>
        <v>5</v>
      </c>
      <c r="T119" s="196">
        <f>ROUND(((0.8*'Side MDB'!W119+0.2*'Side Pole'!N119)+(IF('Side MDB'!X119="N/A",(0.8*'Side MDB'!W119+0.2*'Side Pole'!N119),'Side MDB'!X119)))/2,3)</f>
        <v>2.4E-2</v>
      </c>
      <c r="U119" s="195">
        <f t="shared" si="81"/>
        <v>0.16</v>
      </c>
      <c r="V119" s="25">
        <f t="shared" si="82"/>
        <v>5</v>
      </c>
      <c r="W119" s="16"/>
      <c r="X119" s="16"/>
      <c r="Y119" s="197"/>
      <c r="Z119" s="197"/>
      <c r="AA119" s="197"/>
      <c r="AB119" s="198"/>
      <c r="AC119" s="198"/>
      <c r="AD119" s="198"/>
      <c r="AE119" s="198"/>
      <c r="AF119" s="198"/>
      <c r="AG119" s="198"/>
      <c r="AH119" s="198"/>
      <c r="AI119" s="198"/>
      <c r="AJ119" s="198"/>
      <c r="AK119" s="198"/>
      <c r="AL119" s="198"/>
    </row>
    <row r="120" spans="1:38" ht="13.9" customHeight="1">
      <c r="A120" s="188">
        <v>10655</v>
      </c>
      <c r="B120" s="189" t="s">
        <v>282</v>
      </c>
      <c r="C120" s="190" t="str">
        <f>Rollover!A120</f>
        <v>Toyota</v>
      </c>
      <c r="D120" s="190" t="str">
        <f>Rollover!B120</f>
        <v>Avalon 4DR FWD</v>
      </c>
      <c r="E120" s="69" t="s">
        <v>88</v>
      </c>
      <c r="F120" s="191">
        <f>Rollover!C120</f>
        <v>2019</v>
      </c>
      <c r="G120" s="192">
        <v>267.27600000000001</v>
      </c>
      <c r="H120" s="12">
        <v>18.37</v>
      </c>
      <c r="I120" s="12">
        <v>37.709000000000003</v>
      </c>
      <c r="J120" s="193">
        <v>20.059000000000001</v>
      </c>
      <c r="K120" s="193">
        <v>3200.12</v>
      </c>
      <c r="L120" s="26">
        <f t="shared" si="74"/>
        <v>5.8840139574566439E-3</v>
      </c>
      <c r="M120" s="27">
        <f t="shared" si="75"/>
        <v>3.5660932524045015E-2</v>
      </c>
      <c r="N120" s="26">
        <f t="shared" si="76"/>
        <v>4.1000000000000002E-2</v>
      </c>
      <c r="O120" s="137">
        <f t="shared" si="77"/>
        <v>0.27</v>
      </c>
      <c r="P120" s="25">
        <f t="shared" si="78"/>
        <v>5</v>
      </c>
      <c r="Q120" s="194">
        <f>ROUND((0.8*'Side MDB'!W120+0.2*'Side Pole'!N120),3)</f>
        <v>4.2999999999999997E-2</v>
      </c>
      <c r="R120" s="195">
        <f t="shared" si="79"/>
        <v>0.28999999999999998</v>
      </c>
      <c r="S120" s="138">
        <f t="shared" si="80"/>
        <v>5</v>
      </c>
      <c r="T120" s="196">
        <f>ROUND(((0.8*'Side MDB'!W120+0.2*'Side Pole'!N120)+(IF('Side MDB'!X120="N/A",(0.8*'Side MDB'!W120+0.2*'Side Pole'!N120),'Side MDB'!X120)))/2,3)</f>
        <v>0.04</v>
      </c>
      <c r="U120" s="195">
        <f t="shared" si="81"/>
        <v>0.27</v>
      </c>
      <c r="V120" s="25">
        <f t="shared" si="82"/>
        <v>5</v>
      </c>
      <c r="W120" s="16"/>
      <c r="X120" s="16"/>
      <c r="Y120" s="197"/>
      <c r="Z120" s="197"/>
      <c r="AA120" s="197"/>
      <c r="AB120" s="198"/>
      <c r="AC120" s="198"/>
      <c r="AD120" s="198"/>
      <c r="AE120" s="198"/>
      <c r="AF120" s="198"/>
      <c r="AG120" s="198"/>
      <c r="AH120" s="198"/>
      <c r="AI120" s="198"/>
      <c r="AJ120" s="198"/>
      <c r="AK120" s="198"/>
      <c r="AL120" s="198"/>
    </row>
    <row r="121" spans="1:38" ht="13.9" customHeight="1">
      <c r="A121" s="188">
        <v>10655</v>
      </c>
      <c r="B121" s="189" t="s">
        <v>282</v>
      </c>
      <c r="C121" s="204" t="str">
        <f>Rollover!A121</f>
        <v>Toyota</v>
      </c>
      <c r="D121" s="204" t="str">
        <f>Rollover!B121</f>
        <v>Avalon Hybrid 4DR FWD</v>
      </c>
      <c r="E121" s="69" t="s">
        <v>88</v>
      </c>
      <c r="F121" s="191">
        <f>Rollover!C121</f>
        <v>2019</v>
      </c>
      <c r="G121" s="192">
        <v>267.27600000000001</v>
      </c>
      <c r="H121" s="12">
        <v>18.37</v>
      </c>
      <c r="I121" s="12">
        <v>37.709000000000003</v>
      </c>
      <c r="J121" s="193">
        <v>20.059000000000001</v>
      </c>
      <c r="K121" s="193">
        <v>3200.12</v>
      </c>
      <c r="L121" s="26">
        <f t="shared" si="74"/>
        <v>5.8840139574566439E-3</v>
      </c>
      <c r="M121" s="27">
        <f t="shared" si="75"/>
        <v>3.5660932524045015E-2</v>
      </c>
      <c r="N121" s="26">
        <f t="shared" si="76"/>
        <v>4.1000000000000002E-2</v>
      </c>
      <c r="O121" s="137">
        <f t="shared" si="77"/>
        <v>0.27</v>
      </c>
      <c r="P121" s="25">
        <f t="shared" si="78"/>
        <v>5</v>
      </c>
      <c r="Q121" s="194">
        <f>ROUND((0.8*'Side MDB'!W121+0.2*'Side Pole'!N121),3)</f>
        <v>4.2999999999999997E-2</v>
      </c>
      <c r="R121" s="195">
        <f t="shared" si="79"/>
        <v>0.28999999999999998</v>
      </c>
      <c r="S121" s="138">
        <f t="shared" si="80"/>
        <v>5</v>
      </c>
      <c r="T121" s="196">
        <f>ROUND(((0.8*'Side MDB'!W121+0.2*'Side Pole'!N121)+(IF('Side MDB'!X121="N/A",(0.8*'Side MDB'!W121+0.2*'Side Pole'!N121),'Side MDB'!X121)))/2,3)</f>
        <v>0.04</v>
      </c>
      <c r="U121" s="195">
        <f t="shared" si="81"/>
        <v>0.27</v>
      </c>
      <c r="V121" s="25">
        <f t="shared" si="82"/>
        <v>5</v>
      </c>
      <c r="W121" s="16"/>
      <c r="X121" s="16"/>
      <c r="Y121" s="197"/>
      <c r="Z121" s="197"/>
      <c r="AA121" s="197"/>
      <c r="AB121" s="198"/>
      <c r="AC121" s="198"/>
      <c r="AD121" s="198"/>
      <c r="AE121" s="198"/>
      <c r="AF121" s="198"/>
      <c r="AG121" s="198"/>
      <c r="AH121" s="198"/>
      <c r="AI121" s="198"/>
      <c r="AJ121" s="198"/>
      <c r="AK121" s="198"/>
      <c r="AL121" s="198"/>
    </row>
    <row r="122" spans="1:38" ht="13.9" customHeight="1">
      <c r="A122" s="189">
        <v>10152</v>
      </c>
      <c r="B122" s="189" t="s">
        <v>212</v>
      </c>
      <c r="C122" s="190" t="str">
        <f>Rollover!A122</f>
        <v>Toyota</v>
      </c>
      <c r="D122" s="190" t="str">
        <f>Rollover!B122</f>
        <v>C-HR 5HB FWD</v>
      </c>
      <c r="E122" s="69" t="s">
        <v>88</v>
      </c>
      <c r="F122" s="191">
        <f>Rollover!C122</f>
        <v>2019</v>
      </c>
      <c r="G122" s="192">
        <v>243.08</v>
      </c>
      <c r="H122" s="12">
        <v>15.573</v>
      </c>
      <c r="I122" s="12">
        <v>40.058</v>
      </c>
      <c r="J122" s="193">
        <v>17.567</v>
      </c>
      <c r="K122" s="193">
        <v>3176.886</v>
      </c>
      <c r="L122" s="26">
        <f t="shared" si="74"/>
        <v>4.0573478408207639E-3</v>
      </c>
      <c r="M122" s="27">
        <f t="shared" si="75"/>
        <v>3.4917442501193489E-2</v>
      </c>
      <c r="N122" s="26">
        <f t="shared" si="76"/>
        <v>3.9E-2</v>
      </c>
      <c r="O122" s="137">
        <f t="shared" si="77"/>
        <v>0.26</v>
      </c>
      <c r="P122" s="25">
        <f t="shared" si="78"/>
        <v>5</v>
      </c>
      <c r="Q122" s="194">
        <f>ROUND((0.8*'Side MDB'!W122+0.2*'Side Pole'!N122),3)</f>
        <v>3.3000000000000002E-2</v>
      </c>
      <c r="R122" s="195">
        <f t="shared" si="79"/>
        <v>0.22</v>
      </c>
      <c r="S122" s="138">
        <f t="shared" si="80"/>
        <v>5</v>
      </c>
      <c r="T122" s="196">
        <f>ROUND(((0.8*'Side MDB'!W122+0.2*'Side Pole'!N122)+(IF('Side MDB'!X122="N/A",(0.8*'Side MDB'!W122+0.2*'Side Pole'!N122),'Side MDB'!X122)))/2,3)</f>
        <v>3.1E-2</v>
      </c>
      <c r="U122" s="195">
        <f t="shared" si="81"/>
        <v>0.21</v>
      </c>
      <c r="V122" s="25">
        <f t="shared" si="82"/>
        <v>5</v>
      </c>
      <c r="W122" s="16"/>
      <c r="X122" s="16"/>
      <c r="Y122" s="197"/>
      <c r="Z122" s="197"/>
      <c r="AA122" s="197"/>
      <c r="AB122" s="198"/>
      <c r="AC122" s="198"/>
      <c r="AD122" s="198"/>
      <c r="AE122" s="198"/>
      <c r="AF122" s="198"/>
      <c r="AG122" s="198"/>
      <c r="AH122" s="198"/>
      <c r="AI122" s="198"/>
      <c r="AJ122" s="198"/>
      <c r="AK122" s="198"/>
      <c r="AL122" s="198"/>
    </row>
    <row r="123" spans="1:38" ht="13.9" customHeight="1">
      <c r="A123" s="189">
        <v>10650</v>
      </c>
      <c r="B123" s="189" t="s">
        <v>277</v>
      </c>
      <c r="C123" s="190" t="str">
        <f>Rollover!A123</f>
        <v>Toyota</v>
      </c>
      <c r="D123" s="190" t="str">
        <f>Rollover!B123</f>
        <v>Corolla 5HB FWD</v>
      </c>
      <c r="E123" s="69" t="s">
        <v>88</v>
      </c>
      <c r="F123" s="191">
        <f>Rollover!C123</f>
        <v>2019</v>
      </c>
      <c r="G123" s="192">
        <v>239.12200000000001</v>
      </c>
      <c r="H123" s="12">
        <v>14.971</v>
      </c>
      <c r="I123" s="12">
        <v>31.571999999999999</v>
      </c>
      <c r="J123" s="193">
        <v>21.445</v>
      </c>
      <c r="K123" s="13">
        <v>2769.5720000000001</v>
      </c>
      <c r="L123" s="26">
        <f t="shared" si="74"/>
        <v>3.7988325969970905E-3</v>
      </c>
      <c r="M123" s="27">
        <f t="shared" si="75"/>
        <v>2.4077571975424518E-2</v>
      </c>
      <c r="N123" s="26">
        <f t="shared" si="76"/>
        <v>2.8000000000000001E-2</v>
      </c>
      <c r="O123" s="137">
        <f t="shared" si="77"/>
        <v>0.19</v>
      </c>
      <c r="P123" s="25">
        <f t="shared" si="78"/>
        <v>5</v>
      </c>
      <c r="Q123" s="194">
        <f>ROUND((0.8*'Side MDB'!W123+0.2*'Side Pole'!N123),3)</f>
        <v>4.2999999999999997E-2</v>
      </c>
      <c r="R123" s="195">
        <f t="shared" si="79"/>
        <v>0.28999999999999998</v>
      </c>
      <c r="S123" s="138">
        <f t="shared" si="80"/>
        <v>5</v>
      </c>
      <c r="T123" s="196">
        <f>ROUND(((0.8*'Side MDB'!W123+0.2*'Side Pole'!N123)+(IF('Side MDB'!X123="N/A",(0.8*'Side MDB'!W123+0.2*'Side Pole'!N123),'Side MDB'!X123)))/2,3)</f>
        <v>3.5999999999999997E-2</v>
      </c>
      <c r="U123" s="195">
        <f t="shared" si="81"/>
        <v>0.24</v>
      </c>
      <c r="V123" s="25">
        <f t="shared" si="82"/>
        <v>5</v>
      </c>
      <c r="W123" s="16"/>
      <c r="X123" s="16"/>
      <c r="Y123" s="197"/>
      <c r="Z123" s="197"/>
      <c r="AA123" s="197"/>
      <c r="AB123" s="198"/>
      <c r="AC123" s="198"/>
      <c r="AD123" s="198"/>
      <c r="AE123" s="198"/>
      <c r="AF123" s="198"/>
      <c r="AG123" s="198"/>
      <c r="AH123" s="198"/>
      <c r="AI123" s="198"/>
      <c r="AJ123" s="198"/>
      <c r="AK123" s="198"/>
      <c r="AL123" s="198"/>
    </row>
    <row r="124" spans="1:38" ht="13.9" customHeight="1">
      <c r="A124" s="188">
        <v>10703</v>
      </c>
      <c r="B124" s="189" t="s">
        <v>325</v>
      </c>
      <c r="C124" s="190" t="str">
        <f>Rollover!A124</f>
        <v>Toyota</v>
      </c>
      <c r="D124" s="190" t="str">
        <f>Rollover!B124</f>
        <v>RAV4 SUV FWD</v>
      </c>
      <c r="E124" s="69" t="s">
        <v>207</v>
      </c>
      <c r="F124" s="191">
        <f>Rollover!C124</f>
        <v>2019</v>
      </c>
      <c r="G124" s="192">
        <v>298.98200000000003</v>
      </c>
      <c r="H124" s="12">
        <v>15.119</v>
      </c>
      <c r="I124" s="12">
        <v>35.768999999999998</v>
      </c>
      <c r="J124" s="193">
        <v>21.254999999999999</v>
      </c>
      <c r="K124" s="13">
        <v>3713.431</v>
      </c>
      <c r="L124" s="26">
        <f>NORMDIST(LN(G124),7.45231,0.73998,1)</f>
        <v>8.9535758949563539E-3</v>
      </c>
      <c r="M124" s="27">
        <f>1/(1+EXP(6.3055-0.00094*K124))</f>
        <v>5.652563938696599E-2</v>
      </c>
      <c r="N124" s="26">
        <f>ROUND(1-(1-L124)*(1-M124),3)</f>
        <v>6.5000000000000002E-2</v>
      </c>
      <c r="O124" s="137">
        <f t="shared" si="77"/>
        <v>0.43</v>
      </c>
      <c r="P124" s="25">
        <f t="shared" si="78"/>
        <v>5</v>
      </c>
      <c r="Q124" s="194">
        <f>ROUND((0.8*'Side MDB'!W124+0.2*'Side Pole'!N124),3)</f>
        <v>3.2000000000000001E-2</v>
      </c>
      <c r="R124" s="195">
        <f t="shared" si="79"/>
        <v>0.21</v>
      </c>
      <c r="S124" s="138">
        <f t="shared" si="80"/>
        <v>5</v>
      </c>
      <c r="T124" s="196">
        <f>ROUND(((0.8*'Side MDB'!W124+0.2*'Side Pole'!N124)+(IF('Side MDB'!X124="N/A",(0.8*'Side MDB'!W124+0.2*'Side Pole'!N124),'Side MDB'!X124)))/2,3)</f>
        <v>2.4E-2</v>
      </c>
      <c r="U124" s="195">
        <f t="shared" si="81"/>
        <v>0.16</v>
      </c>
      <c r="V124" s="25">
        <f t="shared" si="82"/>
        <v>5</v>
      </c>
      <c r="W124" s="16"/>
      <c r="X124" s="16"/>
      <c r="Y124" s="197"/>
      <c r="Z124" s="197"/>
      <c r="AA124" s="197"/>
      <c r="AB124" s="198"/>
      <c r="AC124" s="198"/>
      <c r="AD124" s="198"/>
      <c r="AE124" s="198"/>
      <c r="AF124" s="198"/>
      <c r="AG124" s="198"/>
      <c r="AH124" s="198"/>
      <c r="AI124" s="198"/>
      <c r="AJ124" s="198"/>
      <c r="AK124" s="198"/>
      <c r="AL124" s="198"/>
    </row>
    <row r="125" spans="1:38" ht="13.9" customHeight="1">
      <c r="A125" s="188">
        <v>10703</v>
      </c>
      <c r="B125" s="189" t="s">
        <v>325</v>
      </c>
      <c r="C125" s="190" t="str">
        <f>Rollover!A125</f>
        <v>Toyota</v>
      </c>
      <c r="D125" s="190" t="str">
        <f>Rollover!B125</f>
        <v>RAV4 SUV AWD</v>
      </c>
      <c r="E125" s="69" t="s">
        <v>207</v>
      </c>
      <c r="F125" s="191">
        <f>Rollover!C125</f>
        <v>2019</v>
      </c>
      <c r="G125" s="192">
        <v>298.98200000000003</v>
      </c>
      <c r="H125" s="12">
        <v>15.119</v>
      </c>
      <c r="I125" s="12">
        <v>35.768999999999998</v>
      </c>
      <c r="J125" s="193">
        <v>21.254999999999999</v>
      </c>
      <c r="K125" s="13">
        <v>3713.431</v>
      </c>
      <c r="L125" s="26">
        <f t="shared" si="65"/>
        <v>8.9535758949563539E-3</v>
      </c>
      <c r="M125" s="27">
        <f t="shared" si="66"/>
        <v>5.652563938696599E-2</v>
      </c>
      <c r="N125" s="26">
        <f t="shared" si="67"/>
        <v>6.5000000000000002E-2</v>
      </c>
      <c r="O125" s="137">
        <f t="shared" si="68"/>
        <v>0.43</v>
      </c>
      <c r="P125" s="25">
        <f t="shared" si="69"/>
        <v>5</v>
      </c>
      <c r="Q125" s="194">
        <f>ROUND((0.8*'Side MDB'!W125+0.2*'Side Pole'!N125),3)</f>
        <v>3.2000000000000001E-2</v>
      </c>
      <c r="R125" s="195">
        <f t="shared" si="70"/>
        <v>0.21</v>
      </c>
      <c r="S125" s="138">
        <f t="shared" si="71"/>
        <v>5</v>
      </c>
      <c r="T125" s="196">
        <f>ROUND(((0.8*'Side MDB'!W125+0.2*'Side Pole'!N125)+(IF('Side MDB'!X125="N/A",(0.8*'Side MDB'!W125+0.2*'Side Pole'!N125),'Side MDB'!X125)))/2,3)</f>
        <v>2.4E-2</v>
      </c>
      <c r="U125" s="195">
        <f t="shared" si="72"/>
        <v>0.16</v>
      </c>
      <c r="V125" s="25">
        <f t="shared" si="73"/>
        <v>5</v>
      </c>
      <c r="W125" s="16"/>
      <c r="X125" s="16"/>
      <c r="Y125" s="197"/>
      <c r="Z125" s="197"/>
      <c r="AA125" s="197"/>
      <c r="AB125" s="198"/>
      <c r="AC125" s="198"/>
      <c r="AD125" s="198"/>
      <c r="AE125" s="198"/>
      <c r="AF125" s="198"/>
      <c r="AG125" s="198"/>
      <c r="AH125" s="198"/>
      <c r="AI125" s="198"/>
      <c r="AJ125" s="198"/>
      <c r="AK125" s="198"/>
      <c r="AL125" s="198"/>
    </row>
    <row r="126" spans="1:38" ht="13.9" customHeight="1">
      <c r="A126" s="188">
        <v>10703</v>
      </c>
      <c r="B126" s="189" t="s">
        <v>325</v>
      </c>
      <c r="C126" s="204" t="str">
        <f>Rollover!A126</f>
        <v>Toyota</v>
      </c>
      <c r="D126" s="204" t="str">
        <f>Rollover!B126</f>
        <v>RAV4 Hybrid SUV AWD</v>
      </c>
      <c r="E126" s="69" t="s">
        <v>207</v>
      </c>
      <c r="F126" s="191">
        <f>Rollover!C126</f>
        <v>2019</v>
      </c>
      <c r="G126" s="192">
        <v>298.98200000000003</v>
      </c>
      <c r="H126" s="12">
        <v>15.119</v>
      </c>
      <c r="I126" s="12">
        <v>35.768999999999998</v>
      </c>
      <c r="J126" s="193">
        <v>21.254999999999999</v>
      </c>
      <c r="K126" s="13">
        <v>3713.431</v>
      </c>
      <c r="L126" s="26">
        <f t="shared" si="65"/>
        <v>8.9535758949563539E-3</v>
      </c>
      <c r="M126" s="27">
        <f t="shared" si="66"/>
        <v>5.652563938696599E-2</v>
      </c>
      <c r="N126" s="26">
        <f t="shared" si="67"/>
        <v>6.5000000000000002E-2</v>
      </c>
      <c r="O126" s="137">
        <f t="shared" si="68"/>
        <v>0.43</v>
      </c>
      <c r="P126" s="25">
        <f t="shared" si="69"/>
        <v>5</v>
      </c>
      <c r="Q126" s="194">
        <f>ROUND((0.8*'Side MDB'!W126+0.2*'Side Pole'!N126),3)</f>
        <v>3.2000000000000001E-2</v>
      </c>
      <c r="R126" s="195">
        <f t="shared" si="70"/>
        <v>0.21</v>
      </c>
      <c r="S126" s="138">
        <f t="shared" si="71"/>
        <v>5</v>
      </c>
      <c r="T126" s="196">
        <f>ROUND(((0.8*'Side MDB'!W126+0.2*'Side Pole'!N126)+(IF('Side MDB'!X126="N/A",(0.8*'Side MDB'!W126+0.2*'Side Pole'!N126),'Side MDB'!X126)))/2,3)</f>
        <v>2.4E-2</v>
      </c>
      <c r="U126" s="195">
        <f t="shared" si="72"/>
        <v>0.16</v>
      </c>
      <c r="V126" s="25">
        <f t="shared" si="73"/>
        <v>5</v>
      </c>
      <c r="W126" s="16"/>
      <c r="X126" s="16"/>
      <c r="Y126" s="197"/>
      <c r="Z126" s="197"/>
      <c r="AA126" s="197"/>
      <c r="AB126" s="198"/>
      <c r="AC126" s="198"/>
      <c r="AD126" s="198"/>
      <c r="AE126" s="198"/>
      <c r="AF126" s="198"/>
      <c r="AG126" s="198"/>
      <c r="AH126" s="198"/>
      <c r="AI126" s="198"/>
      <c r="AJ126" s="198"/>
      <c r="AK126" s="198"/>
      <c r="AL126" s="198"/>
    </row>
    <row r="127" spans="1:38" ht="13.9" customHeight="1">
      <c r="A127" s="188">
        <v>10662</v>
      </c>
      <c r="B127" s="189" t="s">
        <v>302</v>
      </c>
      <c r="C127" s="190" t="str">
        <f>Rollover!A127</f>
        <v xml:space="preserve">Volkswagen </v>
      </c>
      <c r="D127" s="190" t="str">
        <f>Rollover!B127</f>
        <v>Jetta 4DR FWD</v>
      </c>
      <c r="E127" s="69" t="s">
        <v>207</v>
      </c>
      <c r="F127" s="191">
        <f>Rollover!C127</f>
        <v>2019</v>
      </c>
      <c r="G127" s="192">
        <v>239.20500000000001</v>
      </c>
      <c r="H127" s="12">
        <v>23.585999999999999</v>
      </c>
      <c r="I127" s="12">
        <v>37.648000000000003</v>
      </c>
      <c r="J127" s="193">
        <v>28.818999999999999</v>
      </c>
      <c r="K127" s="13">
        <v>2790.1849999999999</v>
      </c>
      <c r="L127" s="26">
        <f t="shared" si="65"/>
        <v>3.804141042345967E-3</v>
      </c>
      <c r="M127" s="27">
        <f t="shared" si="66"/>
        <v>2.4537094487065852E-2</v>
      </c>
      <c r="N127" s="26">
        <f t="shared" si="67"/>
        <v>2.8000000000000001E-2</v>
      </c>
      <c r="O127" s="137">
        <f t="shared" si="68"/>
        <v>0.19</v>
      </c>
      <c r="P127" s="25">
        <f t="shared" si="69"/>
        <v>5</v>
      </c>
      <c r="Q127" s="194">
        <f>ROUND((0.8*'Side MDB'!W127+0.2*'Side Pole'!N127),3)</f>
        <v>0.05</v>
      </c>
      <c r="R127" s="195">
        <f t="shared" si="70"/>
        <v>0.33</v>
      </c>
      <c r="S127" s="138">
        <f t="shared" si="71"/>
        <v>5</v>
      </c>
      <c r="T127" s="196">
        <f>ROUND(((0.8*'Side MDB'!W127+0.2*'Side Pole'!N127)+(IF('Side MDB'!X127="N/A",(0.8*'Side MDB'!W127+0.2*'Side Pole'!N127),'Side MDB'!X127)))/2,3)</f>
        <v>3.9E-2</v>
      </c>
      <c r="U127" s="195">
        <f t="shared" si="72"/>
        <v>0.26</v>
      </c>
      <c r="V127" s="25">
        <f t="shared" si="73"/>
        <v>5</v>
      </c>
      <c r="W127" s="16"/>
      <c r="X127" s="16"/>
      <c r="Y127" s="197"/>
      <c r="Z127" s="197"/>
      <c r="AA127" s="197"/>
      <c r="AB127" s="198"/>
      <c r="AC127" s="198"/>
      <c r="AD127" s="198"/>
      <c r="AE127" s="198"/>
      <c r="AF127" s="198"/>
      <c r="AG127" s="198"/>
      <c r="AH127" s="198"/>
      <c r="AI127" s="198"/>
      <c r="AJ127" s="198"/>
      <c r="AK127" s="198"/>
      <c r="AL127" s="198"/>
    </row>
    <row r="128" spans="1:38" ht="13.9" customHeight="1">
      <c r="N128" s="199"/>
      <c r="O128" s="209"/>
      <c r="P128" s="205"/>
      <c r="Q128" s="199"/>
    </row>
    <row r="129" spans="14:17" ht="13.9" customHeight="1">
      <c r="N129" s="199"/>
      <c r="O129" s="209"/>
      <c r="P129" s="205"/>
      <c r="Q129" s="199"/>
    </row>
    <row r="130" spans="14:17" ht="13.9" customHeight="1">
      <c r="N130" s="199"/>
      <c r="O130" s="209"/>
      <c r="P130" s="205"/>
      <c r="Q130" s="199"/>
    </row>
    <row r="131" spans="14:17" ht="13.9" customHeight="1">
      <c r="N131" s="199"/>
      <c r="O131" s="209"/>
      <c r="P131" s="205"/>
      <c r="Q131" s="199"/>
    </row>
    <row r="132" spans="14:17" ht="13.9" customHeight="1">
      <c r="N132" s="199"/>
      <c r="O132" s="209"/>
      <c r="P132" s="205"/>
      <c r="Q132" s="199"/>
    </row>
    <row r="133" spans="14:17" ht="13.9" customHeight="1">
      <c r="N133" s="199"/>
      <c r="O133" s="209"/>
      <c r="P133" s="205"/>
      <c r="Q133" s="199"/>
    </row>
    <row r="134" spans="14:17" ht="13.9" customHeight="1">
      <c r="N134" s="199"/>
      <c r="O134" s="209"/>
      <c r="P134" s="205"/>
      <c r="Q134" s="199"/>
    </row>
    <row r="135" spans="14:17" ht="13.9" customHeight="1">
      <c r="N135" s="199"/>
      <c r="O135" s="209"/>
      <c r="P135" s="205"/>
      <c r="Q135" s="199"/>
    </row>
    <row r="136" spans="14:17" ht="13.9" customHeight="1">
      <c r="N136" s="199"/>
      <c r="O136" s="209"/>
      <c r="P136" s="205"/>
      <c r="Q136" s="199"/>
    </row>
    <row r="137" spans="14:17" ht="13.9" customHeight="1">
      <c r="N137" s="199"/>
      <c r="O137" s="209"/>
      <c r="P137" s="205"/>
      <c r="Q137" s="199"/>
    </row>
    <row r="138" spans="14:17" ht="13.9" customHeight="1">
      <c r="N138" s="199"/>
      <c r="O138" s="209"/>
      <c r="P138" s="205"/>
      <c r="Q138" s="199"/>
    </row>
    <row r="139" spans="14:17" ht="13.9" customHeight="1">
      <c r="N139" s="199"/>
      <c r="O139" s="209"/>
      <c r="P139" s="205"/>
      <c r="Q139" s="199"/>
    </row>
    <row r="140" spans="14:17" ht="13.9" customHeight="1">
      <c r="N140" s="199"/>
      <c r="O140" s="209"/>
      <c r="P140" s="205"/>
      <c r="Q140" s="199"/>
    </row>
    <row r="141" spans="14:17" ht="13.9" customHeight="1">
      <c r="N141" s="199"/>
      <c r="O141" s="209"/>
      <c r="P141" s="205"/>
      <c r="Q141" s="199"/>
    </row>
    <row r="142" spans="14:17" ht="13.9" customHeight="1">
      <c r="N142" s="199"/>
      <c r="O142" s="209"/>
      <c r="P142" s="205"/>
      <c r="Q142" s="199"/>
    </row>
    <row r="143" spans="14:17" ht="13.9" customHeight="1">
      <c r="N143" s="199"/>
      <c r="O143" s="209"/>
      <c r="P143" s="205"/>
      <c r="Q143" s="199"/>
    </row>
    <row r="144" spans="14:17" ht="13.9" customHeight="1">
      <c r="N144" s="199"/>
      <c r="O144" s="209"/>
      <c r="P144" s="205"/>
      <c r="Q144" s="199"/>
    </row>
    <row r="145" spans="14:17" ht="13.9" customHeight="1">
      <c r="N145" s="199"/>
      <c r="O145" s="209"/>
      <c r="P145" s="205"/>
      <c r="Q145" s="199"/>
    </row>
    <row r="146" spans="14:17" ht="13.9" customHeight="1">
      <c r="N146" s="199"/>
      <c r="O146" s="209"/>
      <c r="P146" s="205"/>
      <c r="Q146" s="199"/>
    </row>
    <row r="147" spans="14:17" ht="13.9" customHeight="1">
      <c r="N147" s="199"/>
      <c r="O147" s="209"/>
      <c r="P147" s="205"/>
      <c r="Q147" s="199"/>
    </row>
    <row r="148" spans="14:17" ht="13.9" customHeight="1">
      <c r="N148" s="199"/>
      <c r="O148" s="209"/>
      <c r="P148" s="205"/>
      <c r="Q148" s="199"/>
    </row>
    <row r="149" spans="14:17" ht="13.9" customHeight="1">
      <c r="N149" s="199"/>
      <c r="O149" s="209"/>
      <c r="P149" s="205"/>
      <c r="Q149" s="199"/>
    </row>
    <row r="150" spans="14:17" ht="13.9" customHeight="1">
      <c r="N150" s="199"/>
      <c r="O150" s="209"/>
      <c r="P150" s="205"/>
      <c r="Q150" s="199"/>
    </row>
    <row r="151" spans="14:17" ht="13.9" customHeight="1">
      <c r="N151" s="199"/>
      <c r="O151" s="209"/>
      <c r="P151" s="205"/>
      <c r="Q151" s="199"/>
    </row>
    <row r="152" spans="14:17" ht="13.9" customHeight="1">
      <c r="N152" s="199"/>
      <c r="O152" s="209"/>
      <c r="P152" s="205"/>
      <c r="Q152" s="199"/>
    </row>
    <row r="153" spans="14:17" ht="13.9" customHeight="1">
      <c r="N153" s="199"/>
      <c r="O153" s="209"/>
      <c r="P153" s="205"/>
      <c r="Q153" s="199"/>
    </row>
    <row r="154" spans="14:17" ht="13.9" customHeight="1">
      <c r="N154" s="199"/>
      <c r="O154" s="209"/>
      <c r="P154" s="205"/>
      <c r="Q154" s="199"/>
    </row>
    <row r="155" spans="14:17" ht="13.9" customHeight="1">
      <c r="N155" s="199"/>
      <c r="O155" s="209"/>
      <c r="P155" s="205"/>
      <c r="Q155" s="199"/>
    </row>
    <row r="156" spans="14:17" ht="13.9" customHeight="1">
      <c r="N156" s="199"/>
      <c r="O156" s="209"/>
      <c r="P156" s="205"/>
      <c r="Q156" s="199"/>
    </row>
    <row r="157" spans="14:17" ht="13.9" customHeight="1">
      <c r="N157" s="199"/>
      <c r="O157" s="209"/>
      <c r="P157" s="205"/>
      <c r="Q157" s="199"/>
    </row>
    <row r="158" spans="14:17" ht="13.9" customHeight="1">
      <c r="N158" s="199"/>
      <c r="O158" s="209"/>
      <c r="P158" s="205"/>
      <c r="Q158" s="199"/>
    </row>
    <row r="159" spans="14:17" ht="13.9" customHeight="1">
      <c r="N159" s="199"/>
      <c r="O159" s="209"/>
      <c r="P159" s="205"/>
      <c r="Q159" s="199"/>
    </row>
    <row r="160" spans="14:17" ht="13.9" customHeight="1">
      <c r="N160" s="199"/>
      <c r="O160" s="209"/>
      <c r="P160" s="205"/>
      <c r="Q160" s="199"/>
    </row>
    <row r="161" spans="14:17" ht="13.9" customHeight="1">
      <c r="N161" s="199"/>
      <c r="O161" s="209"/>
      <c r="P161" s="205"/>
      <c r="Q161" s="199"/>
    </row>
    <row r="162" spans="14:17" ht="13.9" customHeight="1">
      <c r="N162" s="199"/>
      <c r="O162" s="209"/>
      <c r="P162" s="205"/>
      <c r="Q162" s="199"/>
    </row>
    <row r="163" spans="14:17" ht="13.9" customHeight="1">
      <c r="N163" s="199"/>
      <c r="O163" s="209"/>
      <c r="P163" s="205"/>
      <c r="Q163" s="199"/>
    </row>
    <row r="164" spans="14:17" ht="13.9" customHeight="1">
      <c r="N164" s="199"/>
      <c r="O164" s="209"/>
      <c r="P164" s="205"/>
      <c r="Q164" s="199"/>
    </row>
    <row r="165" spans="14:17" ht="13.9" customHeight="1">
      <c r="N165" s="199"/>
      <c r="O165" s="209"/>
      <c r="P165" s="205"/>
      <c r="Q165" s="199"/>
    </row>
    <row r="166" spans="14:17" ht="13.9" customHeight="1">
      <c r="N166" s="199"/>
      <c r="O166" s="209"/>
      <c r="P166" s="205"/>
      <c r="Q166" s="199"/>
    </row>
    <row r="167" spans="14:17" ht="13.9" customHeight="1">
      <c r="N167" s="199"/>
      <c r="O167" s="209"/>
      <c r="P167" s="205"/>
      <c r="Q167" s="199"/>
    </row>
    <row r="168" spans="14:17" ht="13.9" customHeight="1">
      <c r="N168" s="199"/>
      <c r="O168" s="209"/>
      <c r="P168" s="205"/>
      <c r="Q168" s="199"/>
    </row>
    <row r="169" spans="14:17" ht="13.9" customHeight="1">
      <c r="N169" s="199"/>
      <c r="O169" s="209"/>
      <c r="P169" s="205"/>
      <c r="Q169" s="199"/>
    </row>
    <row r="170" spans="14:17" ht="13.9" customHeight="1">
      <c r="N170" s="199"/>
      <c r="O170" s="209"/>
      <c r="P170" s="205"/>
      <c r="Q170" s="199"/>
    </row>
    <row r="171" spans="14:17" ht="13.9" customHeight="1">
      <c r="N171" s="199"/>
      <c r="O171" s="209"/>
      <c r="P171" s="205"/>
      <c r="Q171" s="199"/>
    </row>
    <row r="172" spans="14:17" ht="13.9" customHeight="1">
      <c r="N172" s="199"/>
      <c r="O172" s="209"/>
      <c r="P172" s="205"/>
      <c r="Q172" s="199"/>
    </row>
    <row r="173" spans="14:17" ht="13.9" customHeight="1">
      <c r="N173" s="199"/>
      <c r="O173" s="209"/>
      <c r="P173" s="205"/>
      <c r="Q173" s="199"/>
    </row>
    <row r="174" spans="14:17" ht="13.9" customHeight="1">
      <c r="N174" s="199"/>
      <c r="O174" s="209"/>
      <c r="P174" s="205"/>
      <c r="Q174" s="199"/>
    </row>
    <row r="175" spans="14:17" ht="13.9" customHeight="1">
      <c r="N175" s="199"/>
      <c r="O175" s="209"/>
      <c r="P175" s="205"/>
      <c r="Q175" s="199"/>
    </row>
    <row r="176" spans="14:17" ht="13.9" customHeight="1">
      <c r="N176" s="199"/>
      <c r="O176" s="209"/>
      <c r="P176" s="205"/>
      <c r="Q176" s="199"/>
    </row>
    <row r="177" spans="14:17" ht="13.9" customHeight="1">
      <c r="N177" s="199"/>
      <c r="O177" s="209"/>
      <c r="P177" s="205"/>
      <c r="Q177" s="199"/>
    </row>
    <row r="178" spans="14:17" ht="13.9" customHeight="1">
      <c r="N178" s="199"/>
      <c r="O178" s="209"/>
      <c r="P178" s="205"/>
      <c r="Q178" s="199"/>
    </row>
    <row r="179" spans="14:17" ht="13.9" customHeight="1">
      <c r="N179" s="199"/>
      <c r="O179" s="209"/>
      <c r="P179" s="205"/>
      <c r="Q179" s="199"/>
    </row>
    <row r="180" spans="14:17" ht="13.9" customHeight="1">
      <c r="N180" s="199"/>
      <c r="O180" s="209"/>
      <c r="P180" s="205"/>
      <c r="Q180" s="199"/>
    </row>
    <row r="181" spans="14:17" ht="13.9" customHeight="1">
      <c r="N181" s="199"/>
      <c r="O181" s="209"/>
      <c r="P181" s="205"/>
      <c r="Q181" s="199"/>
    </row>
    <row r="182" spans="14:17" ht="13.9" customHeight="1">
      <c r="N182" s="199"/>
      <c r="O182" s="209"/>
      <c r="P182" s="205"/>
      <c r="Q182" s="199"/>
    </row>
    <row r="183" spans="14:17" ht="13.9" customHeight="1">
      <c r="N183" s="199"/>
      <c r="O183" s="209"/>
      <c r="P183" s="205"/>
      <c r="Q183" s="199"/>
    </row>
    <row r="184" spans="14:17" ht="13.9" customHeight="1">
      <c r="N184" s="199"/>
      <c r="O184" s="209"/>
      <c r="P184" s="205"/>
      <c r="Q184" s="199"/>
    </row>
    <row r="185" spans="14:17" ht="13.9" customHeight="1">
      <c r="N185" s="199"/>
      <c r="O185" s="209"/>
      <c r="P185" s="205"/>
      <c r="Q185" s="199"/>
    </row>
    <row r="186" spans="14:17" ht="13.9" customHeight="1">
      <c r="N186" s="199"/>
      <c r="O186" s="209"/>
      <c r="P186" s="205"/>
      <c r="Q186" s="199"/>
    </row>
    <row r="187" spans="14:17" ht="13.9" customHeight="1">
      <c r="N187" s="199"/>
      <c r="O187" s="209"/>
      <c r="P187" s="205"/>
      <c r="Q187" s="199"/>
    </row>
    <row r="188" spans="14:17" ht="13.9" customHeight="1">
      <c r="N188" s="199"/>
      <c r="O188" s="209"/>
      <c r="P188" s="205"/>
      <c r="Q188" s="199"/>
    </row>
    <row r="189" spans="14:17" ht="13.9" customHeight="1">
      <c r="N189" s="199"/>
      <c r="O189" s="209"/>
      <c r="P189" s="205"/>
      <c r="Q189" s="199"/>
    </row>
    <row r="190" spans="14:17" ht="13.9" customHeight="1">
      <c r="N190" s="199"/>
      <c r="O190" s="209"/>
      <c r="P190" s="205"/>
      <c r="Q190" s="199"/>
    </row>
    <row r="191" spans="14:17" ht="13.9" customHeight="1">
      <c r="N191" s="199"/>
      <c r="O191" s="209"/>
      <c r="P191" s="205"/>
      <c r="Q191" s="199"/>
    </row>
    <row r="192" spans="14:17" ht="13.9" customHeight="1">
      <c r="N192" s="199"/>
      <c r="O192" s="209"/>
      <c r="P192" s="205"/>
      <c r="Q192" s="199"/>
    </row>
    <row r="193" spans="14:17" ht="13.9" customHeight="1">
      <c r="N193" s="199"/>
      <c r="O193" s="209"/>
      <c r="P193" s="205"/>
      <c r="Q193" s="199"/>
    </row>
    <row r="194" spans="14:17" ht="13.9" customHeight="1">
      <c r="N194" s="199"/>
      <c r="O194" s="209"/>
      <c r="P194" s="205"/>
      <c r="Q194" s="199"/>
    </row>
    <row r="195" spans="14:17" ht="13.9" customHeight="1">
      <c r="N195" s="199"/>
      <c r="O195" s="209"/>
      <c r="P195" s="205"/>
      <c r="Q195" s="199"/>
    </row>
    <row r="196" spans="14:17" ht="13.9" customHeight="1">
      <c r="N196" s="199"/>
      <c r="O196" s="209"/>
      <c r="P196" s="205"/>
      <c r="Q196" s="199"/>
    </row>
    <row r="197" spans="14:17" ht="13.9" customHeight="1">
      <c r="N197" s="199"/>
      <c r="O197" s="209"/>
      <c r="P197" s="205"/>
      <c r="Q197" s="199"/>
    </row>
    <row r="198" spans="14:17" ht="13.9" customHeight="1">
      <c r="N198" s="199"/>
      <c r="O198" s="209"/>
      <c r="P198" s="205"/>
      <c r="Q198" s="199"/>
    </row>
    <row r="199" spans="14:17" ht="13.9" customHeight="1">
      <c r="N199" s="199"/>
      <c r="O199" s="209"/>
      <c r="P199" s="205"/>
      <c r="Q199" s="199"/>
    </row>
    <row r="200" spans="14:17" ht="13.9" customHeight="1">
      <c r="N200" s="199"/>
      <c r="O200" s="209"/>
      <c r="P200" s="205"/>
      <c r="Q200" s="199"/>
    </row>
    <row r="201" spans="14:17" ht="13.9" customHeight="1">
      <c r="N201" s="199"/>
      <c r="O201" s="209"/>
      <c r="P201" s="205"/>
      <c r="Q201" s="199"/>
    </row>
    <row r="202" spans="14:17" ht="13.9" customHeight="1">
      <c r="N202" s="199"/>
      <c r="O202" s="209"/>
      <c r="P202" s="205"/>
      <c r="Q202" s="199"/>
    </row>
    <row r="203" spans="14:17" ht="13.9" customHeight="1">
      <c r="N203" s="199"/>
      <c r="O203" s="209"/>
      <c r="P203" s="205"/>
      <c r="Q203" s="199"/>
    </row>
    <row r="204" spans="14:17" ht="13.9" customHeight="1">
      <c r="N204" s="199"/>
      <c r="O204" s="209"/>
      <c r="P204" s="205"/>
      <c r="Q204" s="199"/>
    </row>
    <row r="205" spans="14:17" ht="13.9" customHeight="1">
      <c r="N205" s="199"/>
      <c r="O205" s="209"/>
      <c r="P205" s="205"/>
      <c r="Q205" s="199"/>
    </row>
    <row r="206" spans="14:17" ht="13.9" customHeight="1">
      <c r="N206" s="199"/>
      <c r="O206" s="209"/>
      <c r="P206" s="205"/>
      <c r="Q206" s="199"/>
    </row>
    <row r="207" spans="14:17" ht="13.9" customHeight="1">
      <c r="N207" s="199"/>
      <c r="O207" s="209"/>
      <c r="P207" s="205"/>
      <c r="Q207" s="199"/>
    </row>
    <row r="208" spans="14:17" ht="13.9" customHeight="1">
      <c r="N208" s="199"/>
      <c r="O208" s="209"/>
      <c r="P208" s="205"/>
      <c r="Q208" s="199"/>
    </row>
    <row r="209" spans="14:17" ht="13.9" customHeight="1">
      <c r="N209" s="199"/>
      <c r="O209" s="209"/>
      <c r="P209" s="205"/>
      <c r="Q209" s="199"/>
    </row>
    <row r="210" spans="14:17" ht="13.9" customHeight="1">
      <c r="N210" s="199"/>
      <c r="O210" s="209"/>
      <c r="P210" s="205"/>
      <c r="Q210" s="199"/>
    </row>
    <row r="211" spans="14:17" ht="13.9" customHeight="1">
      <c r="N211" s="199"/>
      <c r="O211" s="209"/>
      <c r="P211" s="205"/>
      <c r="Q211" s="199"/>
    </row>
    <row r="212" spans="14:17" ht="13.9" customHeight="1">
      <c r="N212" s="199"/>
      <c r="O212" s="209"/>
      <c r="P212" s="205"/>
      <c r="Q212" s="199"/>
    </row>
    <row r="213" spans="14:17" ht="13.9" customHeight="1">
      <c r="N213" s="199"/>
      <c r="O213" s="209"/>
      <c r="P213" s="205"/>
      <c r="Q213" s="199"/>
    </row>
    <row r="214" spans="14:17" ht="13.9" customHeight="1">
      <c r="N214" s="199"/>
      <c r="O214" s="209"/>
      <c r="P214" s="205"/>
      <c r="Q214" s="199"/>
    </row>
    <row r="215" spans="14:17" ht="13.9" customHeight="1">
      <c r="N215" s="199"/>
      <c r="O215" s="209"/>
      <c r="P215" s="205"/>
      <c r="Q215" s="199"/>
    </row>
    <row r="216" spans="14:17" ht="13.9" customHeight="1">
      <c r="N216" s="199"/>
      <c r="O216" s="209"/>
      <c r="P216" s="205"/>
      <c r="Q216" s="199"/>
    </row>
    <row r="217" spans="14:17" ht="13.9" customHeight="1">
      <c r="N217" s="199"/>
      <c r="O217" s="209"/>
      <c r="P217" s="205"/>
      <c r="Q217" s="199"/>
    </row>
    <row r="218" spans="14:17" ht="13.9" customHeight="1">
      <c r="N218" s="199"/>
      <c r="O218" s="209"/>
      <c r="P218" s="205"/>
      <c r="Q218" s="199"/>
    </row>
    <row r="219" spans="14:17" ht="13.9" customHeight="1">
      <c r="N219" s="199"/>
      <c r="O219" s="209"/>
      <c r="P219" s="205"/>
      <c r="Q219" s="199"/>
    </row>
    <row r="220" spans="14:17" ht="13.9" customHeight="1">
      <c r="N220" s="199"/>
      <c r="O220" s="209"/>
      <c r="P220" s="205"/>
      <c r="Q220" s="199"/>
    </row>
    <row r="221" spans="14:17" ht="13.9" customHeight="1">
      <c r="N221" s="199"/>
      <c r="O221" s="209"/>
      <c r="P221" s="205"/>
      <c r="Q221" s="199"/>
    </row>
    <row r="222" spans="14:17" ht="13.9" customHeight="1">
      <c r="N222" s="199"/>
      <c r="O222" s="209"/>
      <c r="P222" s="205"/>
      <c r="Q222" s="199"/>
    </row>
    <row r="223" spans="14:17" ht="13.9" customHeight="1">
      <c r="N223" s="199"/>
      <c r="O223" s="209"/>
      <c r="P223" s="205"/>
      <c r="Q223" s="199"/>
    </row>
    <row r="224" spans="14:17" ht="13.9" customHeight="1">
      <c r="N224" s="199"/>
      <c r="O224" s="209"/>
      <c r="P224" s="205"/>
      <c r="Q224" s="199"/>
    </row>
    <row r="225" spans="14:17" ht="13.9" customHeight="1">
      <c r="N225" s="199"/>
      <c r="O225" s="209"/>
      <c r="P225" s="205"/>
      <c r="Q225" s="199"/>
    </row>
    <row r="226" spans="14:17" ht="13.9" customHeight="1">
      <c r="N226" s="199"/>
      <c r="O226" s="209"/>
      <c r="P226" s="205"/>
      <c r="Q226" s="199"/>
    </row>
    <row r="227" spans="14:17" ht="13.9" customHeight="1">
      <c r="N227" s="199"/>
      <c r="O227" s="209"/>
      <c r="P227" s="205"/>
      <c r="Q227" s="199"/>
    </row>
    <row r="228" spans="14:17" ht="13.9" customHeight="1">
      <c r="N228" s="199"/>
      <c r="O228" s="209"/>
      <c r="P228" s="205"/>
      <c r="Q228" s="199"/>
    </row>
    <row r="229" spans="14:17" ht="13.9" customHeight="1">
      <c r="N229" s="199"/>
      <c r="O229" s="209"/>
      <c r="P229" s="205"/>
      <c r="Q229" s="199"/>
    </row>
    <row r="230" spans="14:17" ht="13.9" customHeight="1">
      <c r="N230" s="199"/>
      <c r="O230" s="209"/>
      <c r="P230" s="205"/>
      <c r="Q230" s="199"/>
    </row>
    <row r="231" spans="14:17" ht="13.9" customHeight="1">
      <c r="N231" s="199"/>
      <c r="O231" s="209"/>
      <c r="P231" s="205"/>
      <c r="Q231" s="199"/>
    </row>
    <row r="232" spans="14:17" ht="13.9" customHeight="1">
      <c r="N232" s="199"/>
      <c r="O232" s="209"/>
      <c r="P232" s="205"/>
      <c r="Q232" s="199"/>
    </row>
    <row r="233" spans="14:17" ht="13.9" customHeight="1">
      <c r="N233" s="199"/>
      <c r="O233" s="209"/>
      <c r="P233" s="205"/>
      <c r="Q233" s="199"/>
    </row>
    <row r="234" spans="14:17" ht="13.9" customHeight="1">
      <c r="N234" s="199"/>
      <c r="O234" s="209"/>
      <c r="P234" s="205"/>
      <c r="Q234" s="199"/>
    </row>
    <row r="235" spans="14:17" ht="13.9" customHeight="1">
      <c r="N235" s="199"/>
      <c r="O235" s="209"/>
      <c r="P235" s="205"/>
      <c r="Q235" s="199"/>
    </row>
    <row r="236" spans="14:17" ht="13.9" customHeight="1">
      <c r="N236" s="199"/>
      <c r="O236" s="209"/>
      <c r="P236" s="205"/>
      <c r="Q236" s="199"/>
    </row>
    <row r="237" spans="14:17" ht="13.9" customHeight="1">
      <c r="N237" s="199"/>
      <c r="O237" s="209"/>
      <c r="P237" s="205"/>
      <c r="Q237" s="199"/>
    </row>
    <row r="238" spans="14:17" ht="13.9" customHeight="1">
      <c r="N238" s="199"/>
      <c r="O238" s="209"/>
      <c r="P238" s="205"/>
      <c r="Q238" s="199"/>
    </row>
    <row r="239" spans="14:17" ht="13.9" customHeight="1">
      <c r="N239" s="199"/>
      <c r="O239" s="209"/>
      <c r="P239" s="205"/>
      <c r="Q239" s="199"/>
    </row>
    <row r="240" spans="14:17" ht="13.9" customHeight="1">
      <c r="N240" s="199"/>
      <c r="O240" s="209"/>
      <c r="P240" s="205"/>
      <c r="Q240" s="199"/>
    </row>
    <row r="241" spans="14:17" ht="13.9" customHeight="1">
      <c r="N241" s="199"/>
      <c r="O241" s="209"/>
      <c r="P241" s="205"/>
      <c r="Q241" s="199"/>
    </row>
    <row r="242" spans="14:17" ht="13.9" customHeight="1">
      <c r="N242" s="199"/>
      <c r="O242" s="209"/>
      <c r="P242" s="205"/>
      <c r="Q242" s="199"/>
    </row>
    <row r="243" spans="14:17" ht="13.9" customHeight="1">
      <c r="N243" s="199"/>
      <c r="O243" s="209"/>
      <c r="P243" s="205"/>
      <c r="Q243" s="199"/>
    </row>
    <row r="244" spans="14:17" ht="13.9" customHeight="1">
      <c r="N244" s="199"/>
      <c r="O244" s="209"/>
      <c r="P244" s="205"/>
      <c r="Q244" s="199"/>
    </row>
    <row r="245" spans="14:17" ht="13.9" customHeight="1">
      <c r="N245" s="199"/>
      <c r="O245" s="209"/>
      <c r="P245" s="205"/>
      <c r="Q245" s="199"/>
    </row>
    <row r="246" spans="14:17" ht="13.9" customHeight="1">
      <c r="N246" s="199"/>
      <c r="O246" s="209"/>
      <c r="P246" s="205"/>
      <c r="Q246" s="199"/>
    </row>
    <row r="247" spans="14:17" ht="13.9" customHeight="1">
      <c r="N247" s="199"/>
      <c r="O247" s="209"/>
      <c r="P247" s="205"/>
      <c r="Q247" s="199"/>
    </row>
    <row r="248" spans="14:17" ht="13.9" customHeight="1">
      <c r="N248" s="199"/>
      <c r="O248" s="209"/>
      <c r="P248" s="205"/>
      <c r="Q248" s="199"/>
    </row>
    <row r="249" spans="14:17" ht="13.9" customHeight="1">
      <c r="N249" s="199"/>
      <c r="O249" s="209"/>
      <c r="P249" s="205"/>
      <c r="Q249" s="199"/>
    </row>
    <row r="250" spans="14:17" ht="13.9" customHeight="1">
      <c r="N250" s="199"/>
      <c r="O250" s="209"/>
      <c r="P250" s="205"/>
      <c r="Q250" s="199"/>
    </row>
    <row r="251" spans="14:17" ht="13.9" customHeight="1">
      <c r="N251" s="199"/>
      <c r="O251" s="209"/>
      <c r="P251" s="205"/>
      <c r="Q251" s="199"/>
    </row>
    <row r="252" spans="14:17" ht="13.9" customHeight="1">
      <c r="N252" s="199"/>
      <c r="O252" s="209"/>
      <c r="P252" s="205"/>
      <c r="Q252" s="199"/>
    </row>
    <row r="253" spans="14:17" ht="13.9" customHeight="1">
      <c r="N253" s="199"/>
      <c r="O253" s="209"/>
      <c r="P253" s="205"/>
      <c r="Q253" s="199"/>
    </row>
    <row r="254" spans="14:17" ht="13.9" customHeight="1">
      <c r="N254" s="199"/>
      <c r="O254" s="209"/>
      <c r="P254" s="205"/>
      <c r="Q254" s="199"/>
    </row>
  </sheetData>
  <mergeCells count="2">
    <mergeCell ref="G1:K1"/>
    <mergeCell ref="L1:M1"/>
  </mergeCells>
  <phoneticPr fontId="2" type="noConversion"/>
  <conditionalFormatting sqref="H105:H106">
    <cfRule type="cellIs" dxfId="12" priority="14" operator="greaterThan">
      <formula>38*0.8</formula>
    </cfRule>
  </conditionalFormatting>
  <conditionalFormatting sqref="H67">
    <cfRule type="cellIs" dxfId="11" priority="13" operator="greaterThan">
      <formula>38*0.8</formula>
    </cfRule>
  </conditionalFormatting>
  <conditionalFormatting sqref="H32:H35">
    <cfRule type="cellIs" dxfId="10" priority="12" operator="greaterThan">
      <formula>38*0.8</formula>
    </cfRule>
  </conditionalFormatting>
  <conditionalFormatting sqref="H36:H39">
    <cfRule type="cellIs" dxfId="9" priority="11" operator="greaterThan">
      <formula>38*0.8</formula>
    </cfRule>
  </conditionalFormatting>
  <conditionalFormatting sqref="H40:H43">
    <cfRule type="cellIs" dxfId="8" priority="10" operator="greaterThan">
      <formula>38*0.8</formula>
    </cfRule>
  </conditionalFormatting>
  <conditionalFormatting sqref="H44:H47">
    <cfRule type="cellIs" dxfId="7" priority="9" operator="greaterThan">
      <formula>38*0.8</formula>
    </cfRule>
  </conditionalFormatting>
  <conditionalFormatting sqref="H48:H51">
    <cfRule type="cellIs" dxfId="6" priority="8" operator="greaterThan">
      <formula>38*0.8</formula>
    </cfRule>
  </conditionalFormatting>
  <conditionalFormatting sqref="H107">
    <cfRule type="cellIs" dxfId="5" priority="7" operator="greaterThan">
      <formula>38*0.8</formula>
    </cfRule>
  </conditionalFormatting>
  <conditionalFormatting sqref="H68">
    <cfRule type="cellIs" dxfId="4" priority="6" operator="greaterThan">
      <formula>38*0.8</formula>
    </cfRule>
  </conditionalFormatting>
  <conditionalFormatting sqref="H69">
    <cfRule type="cellIs" dxfId="3" priority="5" operator="greaterThan">
      <formula>38*0.8</formula>
    </cfRule>
  </conditionalFormatting>
  <conditionalFormatting sqref="H70">
    <cfRule type="cellIs" dxfId="2" priority="3" operator="greaterThan">
      <formula>38*0.8</formula>
    </cfRule>
  </conditionalFormatting>
  <conditionalFormatting sqref="H71">
    <cfRule type="cellIs" dxfId="1" priority="2" operator="greaterThan">
      <formula>38*0.8</formula>
    </cfRule>
  </conditionalFormatting>
  <conditionalFormatting sqref="H72">
    <cfRule type="cellIs" dxfId="0" priority="1" operator="greaterThan">
      <formula>38*0.8</formula>
    </cfRule>
  </conditionalFormatting>
  <pageMargins left="0.25" right="0.2" top="0.25" bottom="0.25" header="0.3" footer="0.3"/>
  <pageSetup scale="5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5"/>
  <sheetViews>
    <sheetView tabSelected="1" zoomScaleNormal="100" workbookViewId="0">
      <pane xSplit="4" ySplit="2" topLeftCell="E57" activePane="bottomRight" state="frozen"/>
      <selection sqref="A1:XFD1048576"/>
      <selection pane="topRight" sqref="A1:XFD1048576"/>
      <selection pane="bottomLeft" sqref="A1:XFD1048576"/>
      <selection pane="bottomRight" sqref="A1:A2"/>
    </sheetView>
  </sheetViews>
  <sheetFormatPr defaultColWidth="9.140625" defaultRowHeight="14.45" customHeight="1"/>
  <cols>
    <col min="1" max="1" width="9.28515625" style="104" customWidth="1"/>
    <col min="2" max="2" width="12.85546875" style="106" customWidth="1"/>
    <col min="3" max="3" width="38.85546875" style="106" customWidth="1"/>
    <col min="4" max="4" width="5.85546875" style="106" customWidth="1"/>
    <col min="5" max="5" width="6.140625" style="107" customWidth="1"/>
    <col min="6" max="6" width="5.42578125" style="108" customWidth="1"/>
    <col min="7" max="7" width="6.28515625" style="108" customWidth="1"/>
    <col min="8" max="8" width="6.42578125" style="108" customWidth="1"/>
    <col min="9" max="9" width="5.7109375" style="108" bestFit="1" customWidth="1"/>
    <col min="10" max="10" width="7.140625" style="108" customWidth="1"/>
    <col min="11" max="11" width="9.28515625" style="109" customWidth="1"/>
    <col min="12" max="12" width="10.28515625" style="109" customWidth="1"/>
    <col min="13" max="13" width="10" style="109" customWidth="1"/>
    <col min="14" max="14" width="7.42578125" style="107" customWidth="1"/>
    <col min="15" max="15" width="9" style="110" customWidth="1"/>
    <col min="16" max="16" width="9.7109375" style="104" customWidth="1"/>
    <col min="17" max="16384" width="9.140625" style="104"/>
  </cols>
  <sheetData>
    <row r="1" spans="1:16" s="90" customFormat="1" ht="24" customHeight="1">
      <c r="A1" s="78" t="s">
        <v>75</v>
      </c>
      <c r="B1" s="79"/>
      <c r="C1" s="79"/>
      <c r="D1" s="80"/>
      <c r="E1" s="81" t="s">
        <v>50</v>
      </c>
      <c r="F1" s="82"/>
      <c r="G1" s="83"/>
      <c r="H1" s="81" t="s">
        <v>52</v>
      </c>
      <c r="I1" s="84"/>
      <c r="J1" s="85"/>
      <c r="K1" s="86" t="s">
        <v>55</v>
      </c>
      <c r="L1" s="86" t="s">
        <v>280</v>
      </c>
      <c r="M1" s="86" t="s">
        <v>61</v>
      </c>
      <c r="N1" s="87" t="s">
        <v>56</v>
      </c>
      <c r="O1" s="88" t="s">
        <v>49</v>
      </c>
      <c r="P1" s="89" t="s">
        <v>49</v>
      </c>
    </row>
    <row r="2" spans="1:16" s="75" customFormat="1" ht="19.899999999999999" customHeight="1" thickBot="1">
      <c r="A2" s="91"/>
      <c r="B2" s="92" t="s">
        <v>19</v>
      </c>
      <c r="C2" s="92" t="s">
        <v>20</v>
      </c>
      <c r="D2" s="93" t="s">
        <v>21</v>
      </c>
      <c r="E2" s="94" t="s">
        <v>13</v>
      </c>
      <c r="F2" s="92" t="s">
        <v>53</v>
      </c>
      <c r="G2" s="95" t="s">
        <v>54</v>
      </c>
      <c r="H2" s="94" t="s">
        <v>13</v>
      </c>
      <c r="I2" s="92" t="s">
        <v>53</v>
      </c>
      <c r="J2" s="95" t="s">
        <v>54</v>
      </c>
      <c r="K2" s="96" t="s">
        <v>13</v>
      </c>
      <c r="L2" s="96" t="s">
        <v>13</v>
      </c>
      <c r="M2" s="96" t="s">
        <v>49</v>
      </c>
      <c r="N2" s="97"/>
      <c r="O2" s="98" t="s">
        <v>57</v>
      </c>
      <c r="P2" s="99" t="s">
        <v>58</v>
      </c>
    </row>
    <row r="3" spans="1:16" ht="14.45" customHeight="1">
      <c r="A3" s="163">
        <v>43419</v>
      </c>
      <c r="B3" s="49" t="str">
        <f>Rollover!A3</f>
        <v>Acura</v>
      </c>
      <c r="C3" s="49" t="str">
        <f>Rollover!B3</f>
        <v>RDX SUV FWD</v>
      </c>
      <c r="D3" s="10">
        <f>Rollover!C3</f>
        <v>2019</v>
      </c>
      <c r="E3" s="24">
        <f>Front!AW3</f>
        <v>4</v>
      </c>
      <c r="F3" s="49">
        <f>Front!AX3</f>
        <v>4</v>
      </c>
      <c r="G3" s="49">
        <f>Front!AY3</f>
        <v>4</v>
      </c>
      <c r="H3" s="24">
        <f>'Side MDB'!AC3</f>
        <v>5</v>
      </c>
      <c r="I3" s="24">
        <f>'Side MDB'!AD3</f>
        <v>5</v>
      </c>
      <c r="J3" s="24">
        <f>'Side MDB'!AE3</f>
        <v>5</v>
      </c>
      <c r="K3" s="100">
        <f>'Side Pole'!P3</f>
        <v>5</v>
      </c>
      <c r="L3" s="100">
        <f>'Side Pole'!S3</f>
        <v>5</v>
      </c>
      <c r="M3" s="100">
        <f>'Side Pole'!V3</f>
        <v>5</v>
      </c>
      <c r="N3" s="101">
        <f>Rollover!J3</f>
        <v>4</v>
      </c>
      <c r="O3" s="102">
        <f>ROUND(5/12*Front!AV3+4/12*'Side Pole'!U3+3/12*Rollover!I3,2)</f>
        <v>0.63</v>
      </c>
      <c r="P3" s="103">
        <f t="shared" ref="P3:P28" si="0">IF(O3&lt;0.67,5,IF(O3&lt;1,4,IF(O3&lt;1.33,3,IF(O3&lt;2.67,2,1))))</f>
        <v>5</v>
      </c>
    </row>
    <row r="4" spans="1:16" ht="14.45" customHeight="1">
      <c r="A4" s="163">
        <v>43419</v>
      </c>
      <c r="B4" s="49" t="str">
        <f>Rollover!A4</f>
        <v>Acura</v>
      </c>
      <c r="C4" s="49" t="str">
        <f>Rollover!B4</f>
        <v>RDX SUV AWD</v>
      </c>
      <c r="D4" s="10">
        <f>Rollover!C4</f>
        <v>2019</v>
      </c>
      <c r="E4" s="24">
        <f>Front!AW4</f>
        <v>4</v>
      </c>
      <c r="F4" s="49">
        <f>Front!AX4</f>
        <v>4</v>
      </c>
      <c r="G4" s="49">
        <f>Front!AY4</f>
        <v>4</v>
      </c>
      <c r="H4" s="24">
        <f>'Side MDB'!AC4</f>
        <v>5</v>
      </c>
      <c r="I4" s="24">
        <f>'Side MDB'!AD4</f>
        <v>5</v>
      </c>
      <c r="J4" s="24">
        <f>'Side MDB'!AE4</f>
        <v>5</v>
      </c>
      <c r="K4" s="100">
        <f>'Side Pole'!P4</f>
        <v>5</v>
      </c>
      <c r="L4" s="100">
        <f>'Side Pole'!S4</f>
        <v>5</v>
      </c>
      <c r="M4" s="100">
        <f>'Side Pole'!V4</f>
        <v>5</v>
      </c>
      <c r="N4" s="101">
        <f>Rollover!J4</f>
        <v>4</v>
      </c>
      <c r="O4" s="102">
        <f>ROUND(5/12*Front!AV4+4/12*'Side Pole'!U4+3/12*Rollover!I4,2)</f>
        <v>0.61</v>
      </c>
      <c r="P4" s="103">
        <f t="shared" si="0"/>
        <v>5</v>
      </c>
    </row>
    <row r="5" spans="1:16" ht="14.45" customHeight="1">
      <c r="A5" s="164">
        <v>43784</v>
      </c>
      <c r="B5" s="49" t="str">
        <f>Rollover!A5</f>
        <v>Audi</v>
      </c>
      <c r="C5" s="49" t="str">
        <f>Rollover!B5</f>
        <v>e-Tron SUV AWD</v>
      </c>
      <c r="D5" s="10">
        <f>Rollover!C5</f>
        <v>2019</v>
      </c>
      <c r="E5" s="24">
        <f>Front!AW5</f>
        <v>4</v>
      </c>
      <c r="F5" s="49">
        <f>Front!AX5</f>
        <v>4</v>
      </c>
      <c r="G5" s="49">
        <f>Front!AY5</f>
        <v>4</v>
      </c>
      <c r="H5" s="24">
        <f>'Side MDB'!AC5</f>
        <v>5</v>
      </c>
      <c r="I5" s="24">
        <f>'Side MDB'!AD5</f>
        <v>5</v>
      </c>
      <c r="J5" s="24">
        <f>'Side MDB'!AE5</f>
        <v>5</v>
      </c>
      <c r="K5" s="100">
        <f>'Side Pole'!P5</f>
        <v>5</v>
      </c>
      <c r="L5" s="100">
        <f>'Side Pole'!S5</f>
        <v>5</v>
      </c>
      <c r="M5" s="100">
        <f>'Side Pole'!V5</f>
        <v>5</v>
      </c>
      <c r="N5" s="101">
        <f>Rollover!J5</f>
        <v>5</v>
      </c>
      <c r="O5" s="102">
        <f>ROUND(5/12*Front!AV5+4/12*'Side Pole'!U5+3/12*Rollover!I5,2)</f>
        <v>0.5</v>
      </c>
      <c r="P5" s="103">
        <f t="shared" si="0"/>
        <v>5</v>
      </c>
    </row>
    <row r="6" spans="1:16" ht="14.45" customHeight="1">
      <c r="A6" s="164">
        <v>43551</v>
      </c>
      <c r="B6" s="49" t="str">
        <f>Rollover!A6</f>
        <v>Audi</v>
      </c>
      <c r="C6" s="49" t="str">
        <f>Rollover!B6</f>
        <v>Q8 SUV AWD</v>
      </c>
      <c r="D6" s="10">
        <f>Rollover!C6</f>
        <v>2019</v>
      </c>
      <c r="E6" s="24">
        <f>Front!AW6</f>
        <v>4</v>
      </c>
      <c r="F6" s="49">
        <f>Front!AX6</f>
        <v>5</v>
      </c>
      <c r="G6" s="49">
        <f>Front!AY6</f>
        <v>5</v>
      </c>
      <c r="H6" s="24">
        <f>'Side MDB'!AC6</f>
        <v>5</v>
      </c>
      <c r="I6" s="24">
        <f>'Side MDB'!AD6</f>
        <v>5</v>
      </c>
      <c r="J6" s="24">
        <f>'Side MDB'!AE6</f>
        <v>5</v>
      </c>
      <c r="K6" s="100">
        <f>'Side Pole'!P6</f>
        <v>5</v>
      </c>
      <c r="L6" s="100">
        <f>'Side Pole'!S6</f>
        <v>5</v>
      </c>
      <c r="M6" s="100">
        <f>'Side Pole'!V6</f>
        <v>5</v>
      </c>
      <c r="N6" s="101">
        <f>Rollover!J6</f>
        <v>4</v>
      </c>
      <c r="O6" s="102">
        <f>ROUND(5/12*Front!AV6+4/12*'Side Pole'!U6+3/12*Rollover!I6,2)</f>
        <v>0.59</v>
      </c>
      <c r="P6" s="103">
        <f t="shared" si="0"/>
        <v>5</v>
      </c>
    </row>
    <row r="7" spans="1:16" ht="14.45" customHeight="1">
      <c r="A7" s="163">
        <v>43572</v>
      </c>
      <c r="B7" s="49" t="str">
        <f>Rollover!A7</f>
        <v>BMW</v>
      </c>
      <c r="C7" s="49" t="str">
        <f>Rollover!B7</f>
        <v>X3 SUV RWD</v>
      </c>
      <c r="D7" s="10">
        <f>Rollover!C7</f>
        <v>2019</v>
      </c>
      <c r="E7" s="24">
        <f>Front!AW7</f>
        <v>5</v>
      </c>
      <c r="F7" s="49">
        <f>Front!AX7</f>
        <v>5</v>
      </c>
      <c r="G7" s="49">
        <f>Front!AY7</f>
        <v>5</v>
      </c>
      <c r="H7" s="24">
        <f>'Side MDB'!AC7</f>
        <v>5</v>
      </c>
      <c r="I7" s="24">
        <f>'Side MDB'!AD7</f>
        <v>5</v>
      </c>
      <c r="J7" s="24">
        <f>'Side MDB'!AE7</f>
        <v>5</v>
      </c>
      <c r="K7" s="100">
        <f>'Side Pole'!P7</f>
        <v>5</v>
      </c>
      <c r="L7" s="100">
        <f>'Side Pole'!S7</f>
        <v>5</v>
      </c>
      <c r="M7" s="100">
        <f>'Side Pole'!V7</f>
        <v>5</v>
      </c>
      <c r="N7" s="101">
        <f>Rollover!J7</f>
        <v>4</v>
      </c>
      <c r="O7" s="102">
        <f>ROUND(5/12*Front!AV7+4/12*'Side Pole'!U7+3/12*Rollover!I7,2)</f>
        <v>0.61</v>
      </c>
      <c r="P7" s="103">
        <f t="shared" si="0"/>
        <v>5</v>
      </c>
    </row>
    <row r="8" spans="1:16" ht="14.45" customHeight="1">
      <c r="A8" s="163">
        <v>43572</v>
      </c>
      <c r="B8" s="49" t="str">
        <f>Rollover!A8</f>
        <v>BMW</v>
      </c>
      <c r="C8" s="49" t="str">
        <f>Rollover!B8</f>
        <v>X3 SUV AWD</v>
      </c>
      <c r="D8" s="10">
        <f>Rollover!C8</f>
        <v>2019</v>
      </c>
      <c r="E8" s="24">
        <f>Front!AW8</f>
        <v>5</v>
      </c>
      <c r="F8" s="49">
        <f>Front!AX8</f>
        <v>5</v>
      </c>
      <c r="G8" s="49">
        <f>Front!AY8</f>
        <v>5</v>
      </c>
      <c r="H8" s="24">
        <f>'Side MDB'!AC8</f>
        <v>5</v>
      </c>
      <c r="I8" s="24">
        <f>'Side MDB'!AD8</f>
        <v>5</v>
      </c>
      <c r="J8" s="24">
        <f>'Side MDB'!AE8</f>
        <v>5</v>
      </c>
      <c r="K8" s="100">
        <f>'Side Pole'!P8</f>
        <v>5</v>
      </c>
      <c r="L8" s="100">
        <f>'Side Pole'!S8</f>
        <v>5</v>
      </c>
      <c r="M8" s="100">
        <f>'Side Pole'!V8</f>
        <v>5</v>
      </c>
      <c r="N8" s="101">
        <f>Rollover!J8</f>
        <v>4</v>
      </c>
      <c r="O8" s="102">
        <f>ROUND(5/12*Front!AV8+4/12*'Side Pole'!U8+3/12*Rollover!I8,2)</f>
        <v>0.6</v>
      </c>
      <c r="P8" s="103">
        <f t="shared" si="0"/>
        <v>5</v>
      </c>
    </row>
    <row r="9" spans="1:16" ht="14.45" customHeight="1">
      <c r="A9" s="163">
        <v>43530</v>
      </c>
      <c r="B9" s="49" t="str">
        <f>Rollover!A9</f>
        <v>BMW</v>
      </c>
      <c r="C9" s="49" t="str">
        <f>Rollover!B9</f>
        <v>X5 SUV AWD</v>
      </c>
      <c r="D9" s="10">
        <f>Rollover!C9</f>
        <v>2019</v>
      </c>
      <c r="E9" s="24">
        <f>Front!AW9</f>
        <v>4</v>
      </c>
      <c r="F9" s="49">
        <f>Front!AX9</f>
        <v>4</v>
      </c>
      <c r="G9" s="49">
        <f>Front!AY9</f>
        <v>4</v>
      </c>
      <c r="H9" s="24">
        <f>'Side MDB'!AC9</f>
        <v>5</v>
      </c>
      <c r="I9" s="24">
        <f>'Side MDB'!AD9</f>
        <v>5</v>
      </c>
      <c r="J9" s="24">
        <f>'Side MDB'!AE9</f>
        <v>5</v>
      </c>
      <c r="K9" s="100">
        <f>'Side Pole'!P9</f>
        <v>5</v>
      </c>
      <c r="L9" s="100">
        <f>'Side Pole'!S9</f>
        <v>5</v>
      </c>
      <c r="M9" s="100">
        <f>'Side Pole'!V9</f>
        <v>5</v>
      </c>
      <c r="N9" s="101">
        <f>Rollover!J9</f>
        <v>4</v>
      </c>
      <c r="O9" s="102">
        <f>ROUND(5/12*Front!AV9+4/12*'Side Pole'!U9+3/12*Rollover!I9,2)</f>
        <v>0.7</v>
      </c>
      <c r="P9" s="103">
        <f t="shared" si="0"/>
        <v>4</v>
      </c>
    </row>
    <row r="10" spans="1:16" ht="14.45" customHeight="1">
      <c r="A10" s="163">
        <v>43578</v>
      </c>
      <c r="B10" s="49" t="str">
        <f>Rollover!A10</f>
        <v>Cadillac</v>
      </c>
      <c r="C10" s="49" t="str">
        <f>Rollover!B10</f>
        <v>XT4 SUV FWD</v>
      </c>
      <c r="D10" s="10">
        <f>Rollover!C10</f>
        <v>2019</v>
      </c>
      <c r="E10" s="24">
        <f>Front!AW10</f>
        <v>5</v>
      </c>
      <c r="F10" s="49">
        <f>Front!AX10</f>
        <v>4</v>
      </c>
      <c r="G10" s="49">
        <f>Front!AY10</f>
        <v>4</v>
      </c>
      <c r="H10" s="24">
        <f>'Side MDB'!AC10</f>
        <v>5</v>
      </c>
      <c r="I10" s="24">
        <f>'Side MDB'!AD10</f>
        <v>5</v>
      </c>
      <c r="J10" s="24">
        <f>'Side MDB'!AE10</f>
        <v>5</v>
      </c>
      <c r="K10" s="100">
        <f>'Side Pole'!P10</f>
        <v>5</v>
      </c>
      <c r="L10" s="100">
        <f>'Side Pole'!S10</f>
        <v>5</v>
      </c>
      <c r="M10" s="100">
        <f>'Side Pole'!V10</f>
        <v>5</v>
      </c>
      <c r="N10" s="101">
        <f>Rollover!J10</f>
        <v>4</v>
      </c>
      <c r="O10" s="102">
        <f>ROUND(5/12*Front!AV10+4/12*'Side Pole'!U10+3/12*Rollover!I10,2)</f>
        <v>0.63</v>
      </c>
      <c r="P10" s="103">
        <f t="shared" si="0"/>
        <v>5</v>
      </c>
    </row>
    <row r="11" spans="1:16" ht="14.45" customHeight="1">
      <c r="A11" s="163">
        <v>43578</v>
      </c>
      <c r="B11" s="49" t="str">
        <f>Rollover!A11</f>
        <v>Cadillac</v>
      </c>
      <c r="C11" s="49" t="str">
        <f>Rollover!B11</f>
        <v>XT4 SUV AWD</v>
      </c>
      <c r="D11" s="10">
        <f>Rollover!C11</f>
        <v>2019</v>
      </c>
      <c r="E11" s="24">
        <f>Front!AW11</f>
        <v>5</v>
      </c>
      <c r="F11" s="49">
        <f>Front!AX11</f>
        <v>4</v>
      </c>
      <c r="G11" s="49">
        <f>Front!AY11</f>
        <v>4</v>
      </c>
      <c r="H11" s="24">
        <f>'Side MDB'!AC11</f>
        <v>5</v>
      </c>
      <c r="I11" s="24">
        <f>'Side MDB'!AD11</f>
        <v>5</v>
      </c>
      <c r="J11" s="24">
        <f>'Side MDB'!AE11</f>
        <v>5</v>
      </c>
      <c r="K11" s="100">
        <f>'Side Pole'!P11</f>
        <v>5</v>
      </c>
      <c r="L11" s="100">
        <f>'Side Pole'!S11</f>
        <v>5</v>
      </c>
      <c r="M11" s="100">
        <f>'Side Pole'!V11</f>
        <v>5</v>
      </c>
      <c r="N11" s="101">
        <f>Rollover!J11</f>
        <v>4</v>
      </c>
      <c r="O11" s="102">
        <f>ROUND(5/12*Front!AV11+4/12*'Side Pole'!U11+3/12*Rollover!I11,2)</f>
        <v>0.61</v>
      </c>
      <c r="P11" s="103">
        <f t="shared" si="0"/>
        <v>5</v>
      </c>
    </row>
    <row r="12" spans="1:16" ht="14.45" customHeight="1">
      <c r="A12" s="163">
        <v>43649</v>
      </c>
      <c r="B12" s="49" t="str">
        <f>Rollover!A12</f>
        <v>Chevrolet</v>
      </c>
      <c r="C12" s="49" t="str">
        <f>Rollover!B12</f>
        <v>Blazer SUV FWD</v>
      </c>
      <c r="D12" s="10">
        <f>Rollover!C12</f>
        <v>2019</v>
      </c>
      <c r="E12" s="24">
        <f>Front!AW12</f>
        <v>5</v>
      </c>
      <c r="F12" s="49">
        <f>Front!AX12</f>
        <v>4</v>
      </c>
      <c r="G12" s="49">
        <f>Front!AY12</f>
        <v>5</v>
      </c>
      <c r="H12" s="24">
        <f>'Side MDB'!AC12</f>
        <v>5</v>
      </c>
      <c r="I12" s="24">
        <f>'Side MDB'!AD12</f>
        <v>5</v>
      </c>
      <c r="J12" s="24">
        <f>'Side MDB'!AE12</f>
        <v>5</v>
      </c>
      <c r="K12" s="100">
        <f>'Side Pole'!P12</f>
        <v>5</v>
      </c>
      <c r="L12" s="100">
        <f>'Side Pole'!S12</f>
        <v>5</v>
      </c>
      <c r="M12" s="100">
        <f>'Side Pole'!V12</f>
        <v>5</v>
      </c>
      <c r="N12" s="101">
        <f>Rollover!J12</f>
        <v>4</v>
      </c>
      <c r="O12" s="102">
        <f>ROUND(5/12*Front!AV12+4/12*'Side Pole'!U12+3/12*Rollover!I12,2)</f>
        <v>0.61</v>
      </c>
      <c r="P12" s="103">
        <f t="shared" si="0"/>
        <v>5</v>
      </c>
    </row>
    <row r="13" spans="1:16" ht="14.45" customHeight="1">
      <c r="A13" s="163">
        <v>43649</v>
      </c>
      <c r="B13" s="49" t="str">
        <f>Rollover!A13</f>
        <v>Chevrolet</v>
      </c>
      <c r="C13" s="49" t="str">
        <f>Rollover!B13</f>
        <v>Blazer SUV AWD</v>
      </c>
      <c r="D13" s="10">
        <f>Rollover!C13</f>
        <v>2019</v>
      </c>
      <c r="E13" s="24">
        <f>Front!AW13</f>
        <v>5</v>
      </c>
      <c r="F13" s="49">
        <f>Front!AX13</f>
        <v>4</v>
      </c>
      <c r="G13" s="49">
        <f>Front!AY13</f>
        <v>5</v>
      </c>
      <c r="H13" s="24">
        <f>'Side MDB'!AC13</f>
        <v>5</v>
      </c>
      <c r="I13" s="24">
        <f>'Side MDB'!AD13</f>
        <v>5</v>
      </c>
      <c r="J13" s="24">
        <f>'Side MDB'!AE13</f>
        <v>5</v>
      </c>
      <c r="K13" s="100">
        <f>'Side Pole'!P13</f>
        <v>5</v>
      </c>
      <c r="L13" s="100">
        <f>'Side Pole'!S13</f>
        <v>5</v>
      </c>
      <c r="M13" s="100">
        <f>'Side Pole'!V13</f>
        <v>5</v>
      </c>
      <c r="N13" s="101">
        <f>Rollover!J13</f>
        <v>4</v>
      </c>
      <c r="O13" s="102">
        <f>ROUND(5/12*Front!AV13+4/12*'Side Pole'!U13+3/12*Rollover!I13,2)</f>
        <v>0.59</v>
      </c>
      <c r="P13" s="103">
        <f t="shared" si="0"/>
        <v>5</v>
      </c>
    </row>
    <row r="14" spans="1:16" ht="14.45" customHeight="1">
      <c r="A14" s="164">
        <v>43684</v>
      </c>
      <c r="B14" s="49" t="str">
        <f>Rollover!A14</f>
        <v>Chevrolet</v>
      </c>
      <c r="C14" s="49" t="str">
        <f>Rollover!B14</f>
        <v>Cruze 4DR FWD</v>
      </c>
      <c r="D14" s="10">
        <f>Rollover!C14</f>
        <v>2019</v>
      </c>
      <c r="E14" s="24">
        <f>Front!AW14</f>
        <v>5</v>
      </c>
      <c r="F14" s="49">
        <f>Front!AX14</f>
        <v>5</v>
      </c>
      <c r="G14" s="49">
        <f>Front!AY14</f>
        <v>5</v>
      </c>
      <c r="H14" s="24">
        <f>'Side MDB'!AC14</f>
        <v>5</v>
      </c>
      <c r="I14" s="24">
        <f>'Side MDB'!AD14</f>
        <v>4</v>
      </c>
      <c r="J14" s="24">
        <f>'Side MDB'!AE14</f>
        <v>5</v>
      </c>
      <c r="K14" s="100">
        <f>'Side Pole'!P14</f>
        <v>5</v>
      </c>
      <c r="L14" s="100">
        <f>'Side Pole'!S14</f>
        <v>5</v>
      </c>
      <c r="M14" s="100">
        <f>'Side Pole'!V14</f>
        <v>5</v>
      </c>
      <c r="N14" s="101">
        <f>Rollover!J14</f>
        <v>4</v>
      </c>
      <c r="O14" s="102">
        <f>ROUND(5/12*Front!AV14+4/12*'Side Pole'!U14+3/12*Rollover!I14,2)</f>
        <v>0.64</v>
      </c>
      <c r="P14" s="103">
        <f t="shared" si="0"/>
        <v>5</v>
      </c>
    </row>
    <row r="15" spans="1:16" ht="14.45" customHeight="1">
      <c r="A15" s="164">
        <v>43684</v>
      </c>
      <c r="B15" s="10" t="str">
        <f>Rollover!A15</f>
        <v>Chevrolet</v>
      </c>
      <c r="C15" s="10" t="str">
        <f>Rollover!B15</f>
        <v>Cruze 5HB FWD</v>
      </c>
      <c r="D15" s="10">
        <f>Rollover!C15</f>
        <v>2019</v>
      </c>
      <c r="E15" s="24">
        <f>Front!AW15</f>
        <v>5</v>
      </c>
      <c r="F15" s="49">
        <f>Front!AX15</f>
        <v>5</v>
      </c>
      <c r="G15" s="49">
        <f>Front!AY15</f>
        <v>5</v>
      </c>
      <c r="H15" s="24">
        <f>'Side MDB'!AC15</f>
        <v>5</v>
      </c>
      <c r="I15" s="24">
        <f>'Side MDB'!AD15</f>
        <v>4</v>
      </c>
      <c r="J15" s="24">
        <f>'Side MDB'!AE15</f>
        <v>5</v>
      </c>
      <c r="K15" s="100">
        <f>'Side Pole'!P15</f>
        <v>5</v>
      </c>
      <c r="L15" s="100">
        <f>'Side Pole'!S15</f>
        <v>5</v>
      </c>
      <c r="M15" s="100">
        <f>'Side Pole'!V15</f>
        <v>5</v>
      </c>
      <c r="N15" s="101">
        <f>Rollover!J15</f>
        <v>4</v>
      </c>
      <c r="O15" s="102">
        <f>ROUND(5/12*Front!AV15+4/12*'Side Pole'!U15+3/12*Rollover!I15,2)</f>
        <v>0.64</v>
      </c>
      <c r="P15" s="103">
        <f t="shared" si="0"/>
        <v>5</v>
      </c>
    </row>
    <row r="16" spans="1:16" ht="14.45" customHeight="1">
      <c r="A16" s="163">
        <v>43615</v>
      </c>
      <c r="B16" s="49" t="str">
        <f>Rollover!A16</f>
        <v>Chevrolet</v>
      </c>
      <c r="C16" s="49" t="str">
        <f>Rollover!B16</f>
        <v>Silverado 1500 PU/CC RWD</v>
      </c>
      <c r="D16" s="10">
        <f>Rollover!C16</f>
        <v>2019</v>
      </c>
      <c r="E16" s="24">
        <f>Front!AW16</f>
        <v>4</v>
      </c>
      <c r="F16" s="49">
        <f>Front!AX16</f>
        <v>4</v>
      </c>
      <c r="G16" s="49">
        <f>Front!AY16</f>
        <v>4</v>
      </c>
      <c r="H16" s="24">
        <f>'Side MDB'!AC16</f>
        <v>5</v>
      </c>
      <c r="I16" s="24">
        <f>'Side MDB'!AD16</f>
        <v>5</v>
      </c>
      <c r="J16" s="24">
        <f>'Side MDB'!AE16</f>
        <v>5</v>
      </c>
      <c r="K16" s="100">
        <f>'Side Pole'!P16</f>
        <v>5</v>
      </c>
      <c r="L16" s="100">
        <f>'Side Pole'!S16</f>
        <v>5</v>
      </c>
      <c r="M16" s="100">
        <f>'Side Pole'!V16</f>
        <v>5</v>
      </c>
      <c r="N16" s="101">
        <f>Rollover!J16</f>
        <v>4</v>
      </c>
      <c r="O16" s="102">
        <f>ROUND(5/12*Front!AV16+4/12*'Side Pole'!U16+3/12*Rollover!I16,2)</f>
        <v>0.7</v>
      </c>
      <c r="P16" s="103">
        <f t="shared" si="0"/>
        <v>4</v>
      </c>
    </row>
    <row r="17" spans="1:16" ht="14.45" customHeight="1">
      <c r="A17" s="163">
        <v>43615</v>
      </c>
      <c r="B17" s="49" t="str">
        <f>Rollover!A17</f>
        <v>Chevrolet</v>
      </c>
      <c r="C17" s="49" t="str">
        <f>Rollover!B17</f>
        <v>Silverado 1500 PU/CC 4WD</v>
      </c>
      <c r="D17" s="10">
        <f>Rollover!C17</f>
        <v>2019</v>
      </c>
      <c r="E17" s="24">
        <f>Front!AW17</f>
        <v>4</v>
      </c>
      <c r="F17" s="49">
        <f>Front!AX17</f>
        <v>4</v>
      </c>
      <c r="G17" s="49">
        <f>Front!AY17</f>
        <v>4</v>
      </c>
      <c r="H17" s="24">
        <f>'Side MDB'!AC17</f>
        <v>5</v>
      </c>
      <c r="I17" s="24">
        <f>'Side MDB'!AD17</f>
        <v>5</v>
      </c>
      <c r="J17" s="24">
        <f>'Side MDB'!AE17</f>
        <v>5</v>
      </c>
      <c r="K17" s="100">
        <f>'Side Pole'!P17</f>
        <v>5</v>
      </c>
      <c r="L17" s="100">
        <f>'Side Pole'!S17</f>
        <v>5</v>
      </c>
      <c r="M17" s="100">
        <f>'Side Pole'!V17</f>
        <v>5</v>
      </c>
      <c r="N17" s="101">
        <f>Rollover!J17</f>
        <v>4</v>
      </c>
      <c r="O17" s="102">
        <f>ROUND(5/12*Front!AV17+4/12*'Side Pole'!U17+3/12*Rollover!I17,2)</f>
        <v>0.71</v>
      </c>
      <c r="P17" s="103">
        <f t="shared" si="0"/>
        <v>4</v>
      </c>
    </row>
    <row r="18" spans="1:16" ht="14.45" customHeight="1">
      <c r="A18" s="163">
        <v>43615</v>
      </c>
      <c r="B18" s="10" t="str">
        <f>Rollover!A18</f>
        <v>GMC</v>
      </c>
      <c r="C18" s="10" t="str">
        <f>Rollover!B18</f>
        <v>Sierra 1500 PU/CC RWD</v>
      </c>
      <c r="D18" s="10">
        <f>Rollover!C18</f>
        <v>2019</v>
      </c>
      <c r="E18" s="24">
        <f>Front!AW18</f>
        <v>4</v>
      </c>
      <c r="F18" s="49">
        <f>Front!AX18</f>
        <v>4</v>
      </c>
      <c r="G18" s="49">
        <f>Front!AY18</f>
        <v>4</v>
      </c>
      <c r="H18" s="24">
        <f>'Side MDB'!AC18</f>
        <v>5</v>
      </c>
      <c r="I18" s="24">
        <f>'Side MDB'!AD18</f>
        <v>5</v>
      </c>
      <c r="J18" s="24">
        <f>'Side MDB'!AE18</f>
        <v>5</v>
      </c>
      <c r="K18" s="100">
        <f>'Side Pole'!P18</f>
        <v>5</v>
      </c>
      <c r="L18" s="100">
        <f>'Side Pole'!S18</f>
        <v>5</v>
      </c>
      <c r="M18" s="100">
        <f>'Side Pole'!V18</f>
        <v>5</v>
      </c>
      <c r="N18" s="101">
        <f>Rollover!J18</f>
        <v>4</v>
      </c>
      <c r="O18" s="102">
        <f>ROUND(5/12*Front!AV18+4/12*'Side Pole'!U18+3/12*Rollover!I18,2)</f>
        <v>0.7</v>
      </c>
      <c r="P18" s="103">
        <f t="shared" si="0"/>
        <v>4</v>
      </c>
    </row>
    <row r="19" spans="1:16" ht="14.45" customHeight="1">
      <c r="A19" s="163">
        <v>43615</v>
      </c>
      <c r="B19" s="10" t="str">
        <f>Rollover!A19</f>
        <v>GMC</v>
      </c>
      <c r="C19" s="10" t="str">
        <f>Rollover!B19</f>
        <v>Sierra 1500 PU/CC 4WD</v>
      </c>
      <c r="D19" s="10">
        <f>Rollover!C19</f>
        <v>2019</v>
      </c>
      <c r="E19" s="24">
        <f>Front!AW19</f>
        <v>4</v>
      </c>
      <c r="F19" s="49">
        <f>Front!AX19</f>
        <v>4</v>
      </c>
      <c r="G19" s="49">
        <f>Front!AY19</f>
        <v>4</v>
      </c>
      <c r="H19" s="24">
        <f>'Side MDB'!AC19</f>
        <v>5</v>
      </c>
      <c r="I19" s="24">
        <f>'Side MDB'!AD19</f>
        <v>5</v>
      </c>
      <c r="J19" s="24">
        <f>'Side MDB'!AE19</f>
        <v>5</v>
      </c>
      <c r="K19" s="100">
        <f>'Side Pole'!P19</f>
        <v>5</v>
      </c>
      <c r="L19" s="100">
        <f>'Side Pole'!S19</f>
        <v>5</v>
      </c>
      <c r="M19" s="100">
        <f>'Side Pole'!V19</f>
        <v>5</v>
      </c>
      <c r="N19" s="101">
        <f>Rollover!J19</f>
        <v>4</v>
      </c>
      <c r="O19" s="102">
        <f>ROUND(5/12*Front!AV19+4/12*'Side Pole'!U19+3/12*Rollover!I19,2)</f>
        <v>0.71</v>
      </c>
      <c r="P19" s="103">
        <f t="shared" si="0"/>
        <v>4</v>
      </c>
    </row>
    <row r="20" spans="1:16" ht="14.45" customHeight="1">
      <c r="A20" s="164">
        <v>43621</v>
      </c>
      <c r="B20" s="49" t="str">
        <f>Rollover!A20</f>
        <v>Chevrolet</v>
      </c>
      <c r="C20" s="49" t="str">
        <f>Rollover!B20</f>
        <v>Silverado 1500 PU/EC RWD</v>
      </c>
      <c r="D20" s="10">
        <f>Rollover!C20</f>
        <v>2019</v>
      </c>
      <c r="E20" s="24">
        <f>Front!AW20</f>
        <v>5</v>
      </c>
      <c r="F20" s="49">
        <f>Front!AX20</f>
        <v>4</v>
      </c>
      <c r="G20" s="49">
        <f>Front!AY20</f>
        <v>4</v>
      </c>
      <c r="H20" s="24">
        <f>'Side MDB'!AC20</f>
        <v>5</v>
      </c>
      <c r="I20" s="24">
        <f>'Side MDB'!AD20</f>
        <v>5</v>
      </c>
      <c r="J20" s="24">
        <f>'Side MDB'!AE20</f>
        <v>5</v>
      </c>
      <c r="K20" s="100">
        <f>'Side Pole'!P20</f>
        <v>5</v>
      </c>
      <c r="L20" s="100">
        <f>'Side Pole'!S20</f>
        <v>5</v>
      </c>
      <c r="M20" s="100">
        <f>'Side Pole'!V20</f>
        <v>5</v>
      </c>
      <c r="N20" s="101">
        <f>Rollover!J20</f>
        <v>4</v>
      </c>
      <c r="O20" s="102">
        <f>ROUND(5/12*Front!AV20+4/12*'Side Pole'!U20+3/12*Rollover!I20,2)</f>
        <v>0.69</v>
      </c>
      <c r="P20" s="103">
        <f t="shared" si="0"/>
        <v>4</v>
      </c>
    </row>
    <row r="21" spans="1:16" ht="14.45" customHeight="1">
      <c r="A21" s="164">
        <v>43621</v>
      </c>
      <c r="B21" s="49" t="str">
        <f>Rollover!A21</f>
        <v>Chevrolet</v>
      </c>
      <c r="C21" s="49" t="str">
        <f>Rollover!B21</f>
        <v>Silverado 1500 PU/EC 4WD</v>
      </c>
      <c r="D21" s="10">
        <f>Rollover!C21</f>
        <v>2019</v>
      </c>
      <c r="E21" s="24">
        <f>Front!AW21</f>
        <v>5</v>
      </c>
      <c r="F21" s="49">
        <f>Front!AX21</f>
        <v>4</v>
      </c>
      <c r="G21" s="49">
        <f>Front!AY21</f>
        <v>4</v>
      </c>
      <c r="H21" s="24">
        <f>'Side MDB'!AC21</f>
        <v>5</v>
      </c>
      <c r="I21" s="24">
        <f>'Side MDB'!AD21</f>
        <v>5</v>
      </c>
      <c r="J21" s="24">
        <f>'Side MDB'!AE21</f>
        <v>5</v>
      </c>
      <c r="K21" s="100">
        <f>'Side Pole'!P21</f>
        <v>5</v>
      </c>
      <c r="L21" s="100">
        <f>'Side Pole'!S21</f>
        <v>5</v>
      </c>
      <c r="M21" s="100">
        <f>'Side Pole'!V21</f>
        <v>5</v>
      </c>
      <c r="N21" s="101">
        <f>Rollover!J21</f>
        <v>4</v>
      </c>
      <c r="O21" s="102">
        <f>ROUND(5/12*Front!AV21+4/12*'Side Pole'!U21+3/12*Rollover!I21,2)</f>
        <v>0.71</v>
      </c>
      <c r="P21" s="103">
        <f t="shared" si="0"/>
        <v>4</v>
      </c>
    </row>
    <row r="22" spans="1:16" ht="14.45" customHeight="1">
      <c r="A22" s="164">
        <v>43621</v>
      </c>
      <c r="B22" s="10" t="str">
        <f>Rollover!A22</f>
        <v>GMC</v>
      </c>
      <c r="C22" s="10" t="str">
        <f>Rollover!B22</f>
        <v>Sierra 1500 PU/EC RWD</v>
      </c>
      <c r="D22" s="10">
        <f>Rollover!C22</f>
        <v>2019</v>
      </c>
      <c r="E22" s="24">
        <f>Front!AW22</f>
        <v>5</v>
      </c>
      <c r="F22" s="49">
        <f>Front!AX22</f>
        <v>4</v>
      </c>
      <c r="G22" s="49">
        <f>Front!AY22</f>
        <v>4</v>
      </c>
      <c r="H22" s="24">
        <f>'Side MDB'!AC22</f>
        <v>5</v>
      </c>
      <c r="I22" s="24">
        <f>'Side MDB'!AD22</f>
        <v>5</v>
      </c>
      <c r="J22" s="24">
        <f>'Side MDB'!AE22</f>
        <v>5</v>
      </c>
      <c r="K22" s="100">
        <f>'Side Pole'!P22</f>
        <v>5</v>
      </c>
      <c r="L22" s="100">
        <f>'Side Pole'!S22</f>
        <v>5</v>
      </c>
      <c r="M22" s="100">
        <f>'Side Pole'!V22</f>
        <v>5</v>
      </c>
      <c r="N22" s="101">
        <f>Rollover!J22</f>
        <v>4</v>
      </c>
      <c r="O22" s="102">
        <f>ROUND(5/12*Front!AV22+4/12*'Side Pole'!U22+3/12*Rollover!I22,2)</f>
        <v>0.69</v>
      </c>
      <c r="P22" s="103">
        <f t="shared" si="0"/>
        <v>4</v>
      </c>
    </row>
    <row r="23" spans="1:16" ht="14.45" customHeight="1">
      <c r="A23" s="164">
        <v>43621</v>
      </c>
      <c r="B23" s="10" t="str">
        <f>Rollover!A23</f>
        <v>GMC</v>
      </c>
      <c r="C23" s="10" t="str">
        <f>Rollover!B23</f>
        <v>Sierra 1500 PU/EC 4WD</v>
      </c>
      <c r="D23" s="10">
        <f>Rollover!C23</f>
        <v>2019</v>
      </c>
      <c r="E23" s="24">
        <f>Front!AW23</f>
        <v>5</v>
      </c>
      <c r="F23" s="49">
        <f>Front!AX23</f>
        <v>4</v>
      </c>
      <c r="G23" s="49">
        <f>Front!AY23</f>
        <v>4</v>
      </c>
      <c r="H23" s="24">
        <f>'Side MDB'!AC23</f>
        <v>5</v>
      </c>
      <c r="I23" s="24">
        <f>'Side MDB'!AD23</f>
        <v>5</v>
      </c>
      <c r="J23" s="24">
        <f>'Side MDB'!AE23</f>
        <v>5</v>
      </c>
      <c r="K23" s="100">
        <f>'Side Pole'!P23</f>
        <v>5</v>
      </c>
      <c r="L23" s="100">
        <f>'Side Pole'!S23</f>
        <v>5</v>
      </c>
      <c r="M23" s="100">
        <f>'Side Pole'!V23</f>
        <v>5</v>
      </c>
      <c r="N23" s="101">
        <f>Rollover!J23</f>
        <v>4</v>
      </c>
      <c r="O23" s="102">
        <f>ROUND(5/12*Front!AV23+4/12*'Side Pole'!U23+3/12*Rollover!I23,2)</f>
        <v>0.71</v>
      </c>
      <c r="P23" s="103">
        <f t="shared" si="0"/>
        <v>4</v>
      </c>
    </row>
    <row r="24" spans="1:16" ht="14.45" customHeight="1">
      <c r="A24" s="164">
        <v>43621</v>
      </c>
      <c r="B24" s="10" t="str">
        <f>Rollover!A24</f>
        <v>Chevrolet</v>
      </c>
      <c r="C24" s="10" t="str">
        <f>Rollover!B24</f>
        <v>Silverado 1500 PU/RC RWD</v>
      </c>
      <c r="D24" s="10">
        <f>Rollover!C24</f>
        <v>2019</v>
      </c>
      <c r="E24" s="24">
        <f>Front!AW24</f>
        <v>5</v>
      </c>
      <c r="F24" s="49">
        <f>Front!AX24</f>
        <v>4</v>
      </c>
      <c r="G24" s="49">
        <f>Front!AY24</f>
        <v>4</v>
      </c>
      <c r="H24" s="24">
        <f>'Side MDB'!AC24</f>
        <v>5</v>
      </c>
      <c r="I24" s="24" t="str">
        <f>'Side MDB'!AD24</f>
        <v>N/A</v>
      </c>
      <c r="J24" s="24">
        <f>'Side MDB'!AE24</f>
        <v>5</v>
      </c>
      <c r="K24" s="100">
        <f>'Side Pole'!P24</f>
        <v>5</v>
      </c>
      <c r="L24" s="100">
        <f>'Side Pole'!S24</f>
        <v>5</v>
      </c>
      <c r="M24" s="100">
        <f>'Side Pole'!V24</f>
        <v>5</v>
      </c>
      <c r="N24" s="101">
        <f>Rollover!J24</f>
        <v>4</v>
      </c>
      <c r="O24" s="102">
        <f>ROUND(5/12*Front!AV24+4/12*'Side Pole'!U24+3/12*Rollover!I24,2)</f>
        <v>0.71</v>
      </c>
      <c r="P24" s="103">
        <f t="shared" si="0"/>
        <v>4</v>
      </c>
    </row>
    <row r="25" spans="1:16" ht="14.45" customHeight="1">
      <c r="A25" s="164">
        <v>43621</v>
      </c>
      <c r="B25" s="10" t="str">
        <f>Rollover!A25</f>
        <v>Chevrolet</v>
      </c>
      <c r="C25" s="10" t="str">
        <f>Rollover!B25</f>
        <v>Silverado 1500 PU/RC 4WD</v>
      </c>
      <c r="D25" s="10">
        <f>Rollover!C25</f>
        <v>2019</v>
      </c>
      <c r="E25" s="24">
        <f>Front!AW25</f>
        <v>5</v>
      </c>
      <c r="F25" s="49">
        <f>Front!AX25</f>
        <v>4</v>
      </c>
      <c r="G25" s="49">
        <f>Front!AY25</f>
        <v>4</v>
      </c>
      <c r="H25" s="24">
        <f>'Side MDB'!AC25</f>
        <v>5</v>
      </c>
      <c r="I25" s="24" t="str">
        <f>'Side MDB'!AD25</f>
        <v>N/A</v>
      </c>
      <c r="J25" s="24">
        <f>'Side MDB'!AE25</f>
        <v>5</v>
      </c>
      <c r="K25" s="100">
        <f>'Side Pole'!P25</f>
        <v>5</v>
      </c>
      <c r="L25" s="100">
        <f>'Side Pole'!S25</f>
        <v>5</v>
      </c>
      <c r="M25" s="100">
        <f>'Side Pole'!V25</f>
        <v>5</v>
      </c>
      <c r="N25" s="101">
        <f>Rollover!J25</f>
        <v>4</v>
      </c>
      <c r="O25" s="102">
        <f>ROUND(5/12*Front!AV25+4/12*'Side Pole'!U25+3/12*Rollover!I25,2)</f>
        <v>0.73</v>
      </c>
      <c r="P25" s="103">
        <f t="shared" si="0"/>
        <v>4</v>
      </c>
    </row>
    <row r="26" spans="1:16" ht="14.45" customHeight="1">
      <c r="A26" s="164">
        <v>43621</v>
      </c>
      <c r="B26" s="10" t="str">
        <f>Rollover!A26</f>
        <v>GMC</v>
      </c>
      <c r="C26" s="10" t="str">
        <f>Rollover!B26</f>
        <v>Sierra 1500 PU/RC RWD</v>
      </c>
      <c r="D26" s="10">
        <f>Rollover!C26</f>
        <v>2019</v>
      </c>
      <c r="E26" s="24">
        <f>Front!AW26</f>
        <v>5</v>
      </c>
      <c r="F26" s="49">
        <f>Front!AX26</f>
        <v>4</v>
      </c>
      <c r="G26" s="49">
        <f>Front!AY26</f>
        <v>4</v>
      </c>
      <c r="H26" s="24">
        <f>'Side MDB'!AC26</f>
        <v>5</v>
      </c>
      <c r="I26" s="24" t="str">
        <f>'Side MDB'!AD26</f>
        <v>N/A</v>
      </c>
      <c r="J26" s="24">
        <f>'Side MDB'!AE26</f>
        <v>5</v>
      </c>
      <c r="K26" s="100">
        <f>'Side Pole'!P26</f>
        <v>5</v>
      </c>
      <c r="L26" s="100">
        <f>'Side Pole'!S26</f>
        <v>5</v>
      </c>
      <c r="M26" s="100">
        <f>'Side Pole'!V26</f>
        <v>5</v>
      </c>
      <c r="N26" s="101">
        <f>Rollover!J26</f>
        <v>4</v>
      </c>
      <c r="O26" s="102">
        <f>ROUND(5/12*Front!AV26+4/12*'Side Pole'!U26+3/12*Rollover!I26,2)</f>
        <v>0.71</v>
      </c>
      <c r="P26" s="103">
        <f t="shared" si="0"/>
        <v>4</v>
      </c>
    </row>
    <row r="27" spans="1:16" ht="14.45" customHeight="1">
      <c r="A27" s="164">
        <v>43621</v>
      </c>
      <c r="B27" s="10" t="str">
        <f>Rollover!A27</f>
        <v>GMC</v>
      </c>
      <c r="C27" s="10" t="str">
        <f>Rollover!B27</f>
        <v>Sierra 1500 PU/RC 4WD</v>
      </c>
      <c r="D27" s="10">
        <f>Rollover!C27</f>
        <v>2019</v>
      </c>
      <c r="E27" s="24">
        <f>Front!AW27</f>
        <v>5</v>
      </c>
      <c r="F27" s="49">
        <f>Front!AX27</f>
        <v>4</v>
      </c>
      <c r="G27" s="49">
        <f>Front!AY27</f>
        <v>4</v>
      </c>
      <c r="H27" s="24">
        <f>'Side MDB'!AC27</f>
        <v>5</v>
      </c>
      <c r="I27" s="24" t="str">
        <f>'Side MDB'!AD27</f>
        <v>N/A</v>
      </c>
      <c r="J27" s="24">
        <f>'Side MDB'!AE27</f>
        <v>5</v>
      </c>
      <c r="K27" s="100">
        <f>'Side Pole'!P27</f>
        <v>5</v>
      </c>
      <c r="L27" s="100">
        <f>'Side Pole'!S27</f>
        <v>5</v>
      </c>
      <c r="M27" s="100">
        <f>'Side Pole'!V27</f>
        <v>5</v>
      </c>
      <c r="N27" s="101">
        <f>Rollover!J27</f>
        <v>4</v>
      </c>
      <c r="O27" s="102">
        <f>ROUND(5/12*Front!AV27+4/12*'Side Pole'!U27+3/12*Rollover!I27,2)</f>
        <v>0.73</v>
      </c>
      <c r="P27" s="103">
        <f t="shared" si="0"/>
        <v>4</v>
      </c>
    </row>
    <row r="28" spans="1:16" ht="14.45" customHeight="1">
      <c r="A28" s="163">
        <v>43720</v>
      </c>
      <c r="B28" s="49" t="str">
        <f>Rollover!A28</f>
        <v>Chevrolet</v>
      </c>
      <c r="C28" s="49" t="str">
        <f>Rollover!B28</f>
        <v>Silverado LD 1500 PU/EC RWD</v>
      </c>
      <c r="D28" s="10">
        <f>Rollover!C28</f>
        <v>2019</v>
      </c>
      <c r="E28" s="24">
        <f>Front!AW28</f>
        <v>4</v>
      </c>
      <c r="F28" s="49">
        <f>Front!AX28</f>
        <v>4</v>
      </c>
      <c r="G28" s="49">
        <f>Front!AY28</f>
        <v>4</v>
      </c>
      <c r="H28" s="24">
        <f>'Side MDB'!AC28</f>
        <v>5</v>
      </c>
      <c r="I28" s="24">
        <f>'Side MDB'!AD28</f>
        <v>5</v>
      </c>
      <c r="J28" s="24">
        <f>'Side MDB'!AE28</f>
        <v>5</v>
      </c>
      <c r="K28" s="100">
        <f>'Side Pole'!P28</f>
        <v>4</v>
      </c>
      <c r="L28" s="100">
        <f>'Side Pole'!S28</f>
        <v>5</v>
      </c>
      <c r="M28" s="100">
        <f>'Side Pole'!V28</f>
        <v>5</v>
      </c>
      <c r="N28" s="101">
        <f>Rollover!J28</f>
        <v>4</v>
      </c>
      <c r="O28" s="102">
        <f>ROUND(5/12*Front!AV28+4/12*'Side Pole'!U28+3/12*Rollover!I28,2)</f>
        <v>0.7</v>
      </c>
      <c r="P28" s="103">
        <f t="shared" si="0"/>
        <v>4</v>
      </c>
    </row>
    <row r="29" spans="1:16" ht="14.45" customHeight="1">
      <c r="A29" s="163">
        <v>43720</v>
      </c>
      <c r="B29" s="49" t="str">
        <f>Rollover!A29</f>
        <v>Chevrolet</v>
      </c>
      <c r="C29" s="49" t="str">
        <f>Rollover!B29</f>
        <v>Silverado LD 1500 PU/EC 4WD</v>
      </c>
      <c r="D29" s="10">
        <f>Rollover!C29</f>
        <v>2019</v>
      </c>
      <c r="E29" s="24">
        <f>Front!AW29</f>
        <v>4</v>
      </c>
      <c r="F29" s="49">
        <f>Front!AX29</f>
        <v>4</v>
      </c>
      <c r="G29" s="49">
        <f>Front!AY29</f>
        <v>4</v>
      </c>
      <c r="H29" s="24">
        <f>'Side MDB'!AC29</f>
        <v>5</v>
      </c>
      <c r="I29" s="24">
        <f>'Side MDB'!AD29</f>
        <v>5</v>
      </c>
      <c r="J29" s="24">
        <f>'Side MDB'!AE29</f>
        <v>5</v>
      </c>
      <c r="K29" s="100">
        <f>'Side Pole'!P29</f>
        <v>4</v>
      </c>
      <c r="L29" s="100">
        <f>'Side Pole'!S29</f>
        <v>5</v>
      </c>
      <c r="M29" s="100">
        <f>'Side Pole'!V29</f>
        <v>5</v>
      </c>
      <c r="N29" s="101">
        <f>Rollover!J29</f>
        <v>4</v>
      </c>
      <c r="O29" s="102">
        <f>ROUND(5/12*Front!AV29+4/12*'Side Pole'!U29+3/12*Rollover!I29,2)</f>
        <v>0.69</v>
      </c>
      <c r="P29" s="103">
        <f t="shared" ref="P29" si="1">IF(O29&lt;0.67,5,IF(O29&lt;1,4,IF(O29&lt;1.33,3,IF(O29&lt;2.67,2,1))))</f>
        <v>4</v>
      </c>
    </row>
    <row r="30" spans="1:16" ht="14.45" customHeight="1">
      <c r="A30" s="163">
        <v>43720</v>
      </c>
      <c r="B30" s="10" t="str">
        <f>Rollover!A30</f>
        <v>GMC</v>
      </c>
      <c r="C30" s="10" t="str">
        <f>Rollover!B30</f>
        <v>Sierra Limited 1500 PU/EC RWD</v>
      </c>
      <c r="D30" s="10">
        <f>Rollover!C30</f>
        <v>2019</v>
      </c>
      <c r="E30" s="24">
        <f>Front!AW30</f>
        <v>4</v>
      </c>
      <c r="F30" s="49">
        <f>Front!AX30</f>
        <v>4</v>
      </c>
      <c r="G30" s="49">
        <f>Front!AY30</f>
        <v>4</v>
      </c>
      <c r="H30" s="24">
        <f>'Side MDB'!AC30</f>
        <v>5</v>
      </c>
      <c r="I30" s="24">
        <f>'Side MDB'!AD30</f>
        <v>5</v>
      </c>
      <c r="J30" s="24">
        <f>'Side MDB'!AE30</f>
        <v>5</v>
      </c>
      <c r="K30" s="100">
        <f>'Side Pole'!P30</f>
        <v>4</v>
      </c>
      <c r="L30" s="100">
        <f>'Side Pole'!S30</f>
        <v>5</v>
      </c>
      <c r="M30" s="100">
        <f>'Side Pole'!V30</f>
        <v>5</v>
      </c>
      <c r="N30" s="101">
        <f>Rollover!J30</f>
        <v>4</v>
      </c>
      <c r="O30" s="102">
        <f>ROUND(5/12*Front!AV30+4/12*'Side Pole'!U30+3/12*Rollover!I30,2)</f>
        <v>0.7</v>
      </c>
      <c r="P30" s="103">
        <f t="shared" ref="P30:P112" si="2">IF(O30&lt;0.67,5,IF(O30&lt;1,4,IF(O30&lt;1.33,3,IF(O30&lt;2.67,2,1))))</f>
        <v>4</v>
      </c>
    </row>
    <row r="31" spans="1:16" ht="14.45" customHeight="1">
      <c r="A31" s="163">
        <v>43720</v>
      </c>
      <c r="B31" s="10" t="str">
        <f>Rollover!A31</f>
        <v>GMC</v>
      </c>
      <c r="C31" s="10" t="str">
        <f>Rollover!B31</f>
        <v>Sierra Limited 1500 PU/EC 4WD</v>
      </c>
      <c r="D31" s="10">
        <f>Rollover!C31</f>
        <v>2019</v>
      </c>
      <c r="E31" s="24">
        <f>Front!AW31</f>
        <v>4</v>
      </c>
      <c r="F31" s="49">
        <f>Front!AX31</f>
        <v>4</v>
      </c>
      <c r="G31" s="49">
        <f>Front!AY31</f>
        <v>4</v>
      </c>
      <c r="H31" s="24">
        <f>'Side MDB'!AC31</f>
        <v>5</v>
      </c>
      <c r="I31" s="24">
        <f>'Side MDB'!AD31</f>
        <v>5</v>
      </c>
      <c r="J31" s="24">
        <f>'Side MDB'!AE31</f>
        <v>5</v>
      </c>
      <c r="K31" s="100">
        <f>'Side Pole'!P31</f>
        <v>4</v>
      </c>
      <c r="L31" s="100">
        <f>'Side Pole'!S31</f>
        <v>5</v>
      </c>
      <c r="M31" s="100">
        <f>'Side Pole'!V31</f>
        <v>5</v>
      </c>
      <c r="N31" s="101">
        <f>Rollover!J31</f>
        <v>4</v>
      </c>
      <c r="O31" s="102">
        <f>ROUND(5/12*Front!AV31+4/12*'Side Pole'!U31+3/12*Rollover!I31,2)</f>
        <v>0.69</v>
      </c>
      <c r="P31" s="103">
        <f t="shared" si="2"/>
        <v>4</v>
      </c>
    </row>
    <row r="32" spans="1:16" ht="14.45" customHeight="1">
      <c r="A32" s="163">
        <v>43719</v>
      </c>
      <c r="B32" s="49" t="str">
        <f>Rollover!A32</f>
        <v>Chevrolet</v>
      </c>
      <c r="C32" s="49" t="str">
        <f>Rollover!B32</f>
        <v>Silverado 2500 PU/CC RWD</v>
      </c>
      <c r="D32" s="10">
        <f>Rollover!C32</f>
        <v>2019</v>
      </c>
      <c r="E32" s="24">
        <f>Front!AW32</f>
        <v>4</v>
      </c>
      <c r="F32" s="49">
        <f>Front!AX32</f>
        <v>3</v>
      </c>
      <c r="G32" s="49">
        <f>Front!AY32</f>
        <v>4</v>
      </c>
      <c r="H32" s="24">
        <f>'Side MDB'!AC32</f>
        <v>5</v>
      </c>
      <c r="I32" s="24">
        <f>'Side MDB'!AD32</f>
        <v>5</v>
      </c>
      <c r="J32" s="24">
        <f>'Side MDB'!AE32</f>
        <v>5</v>
      </c>
      <c r="K32" s="100">
        <f>'Side Pole'!P32</f>
        <v>5</v>
      </c>
      <c r="L32" s="100">
        <f>'Side Pole'!S32</f>
        <v>5</v>
      </c>
      <c r="M32" s="100">
        <f>'Side Pole'!V32</f>
        <v>5</v>
      </c>
      <c r="N32" s="101">
        <f>Rollover!J32</f>
        <v>3</v>
      </c>
      <c r="O32" s="102">
        <f>ROUND(5/12*Front!AV32+4/12*'Side Pole'!U32+3/12*Rollover!I32,2)</f>
        <v>0.78</v>
      </c>
      <c r="P32" s="103">
        <f t="shared" si="2"/>
        <v>4</v>
      </c>
    </row>
    <row r="33" spans="1:16" ht="14.45" customHeight="1">
      <c r="A33" s="163">
        <v>43719</v>
      </c>
      <c r="B33" s="49" t="str">
        <f>Rollover!A33</f>
        <v>Chevrolet</v>
      </c>
      <c r="C33" s="49" t="str">
        <f>Rollover!B33</f>
        <v>Silverado 2500 PU/CC 4WD</v>
      </c>
      <c r="D33" s="10">
        <f>Rollover!C34</f>
        <v>2019</v>
      </c>
      <c r="E33" s="24">
        <f>Front!AW33</f>
        <v>4</v>
      </c>
      <c r="F33" s="49">
        <f>Front!AX33</f>
        <v>3</v>
      </c>
      <c r="G33" s="49">
        <f>Front!AY33</f>
        <v>4</v>
      </c>
      <c r="H33" s="24">
        <f>'Side MDB'!AC33</f>
        <v>5</v>
      </c>
      <c r="I33" s="24">
        <f>'Side MDB'!AD33</f>
        <v>5</v>
      </c>
      <c r="J33" s="24">
        <f>'Side MDB'!AE33</f>
        <v>5</v>
      </c>
      <c r="K33" s="100">
        <f>'Side Pole'!P33</f>
        <v>5</v>
      </c>
      <c r="L33" s="100">
        <f>'Side Pole'!S33</f>
        <v>5</v>
      </c>
      <c r="M33" s="100">
        <f>'Side Pole'!V33</f>
        <v>5</v>
      </c>
      <c r="N33" s="101">
        <f>Rollover!J33</f>
        <v>3</v>
      </c>
      <c r="O33" s="102">
        <f>ROUND(5/12*Front!AV33+4/12*'Side Pole'!U33+3/12*Rollover!I33,2)</f>
        <v>0.78</v>
      </c>
      <c r="P33" s="103">
        <f t="shared" si="2"/>
        <v>4</v>
      </c>
    </row>
    <row r="34" spans="1:16" ht="14.45" customHeight="1">
      <c r="A34" s="163">
        <v>43719</v>
      </c>
      <c r="B34" s="10" t="str">
        <f>Rollover!A34</f>
        <v>GMC</v>
      </c>
      <c r="C34" s="10" t="str">
        <f>Rollover!B34</f>
        <v>Sierra 2500 PU/CC RWD</v>
      </c>
      <c r="D34" s="10">
        <f>Rollover!C35</f>
        <v>2019</v>
      </c>
      <c r="E34" s="24">
        <f>Front!AW34</f>
        <v>4</v>
      </c>
      <c r="F34" s="49">
        <f>Front!AX34</f>
        <v>3</v>
      </c>
      <c r="G34" s="49">
        <f>Front!AY34</f>
        <v>4</v>
      </c>
      <c r="H34" s="24">
        <f>'Side MDB'!AC34</f>
        <v>5</v>
      </c>
      <c r="I34" s="24">
        <f>'Side MDB'!AD34</f>
        <v>5</v>
      </c>
      <c r="J34" s="24">
        <f>'Side MDB'!AE34</f>
        <v>5</v>
      </c>
      <c r="K34" s="100">
        <f>'Side Pole'!P34</f>
        <v>5</v>
      </c>
      <c r="L34" s="100">
        <f>'Side Pole'!S34</f>
        <v>5</v>
      </c>
      <c r="M34" s="100">
        <f>'Side Pole'!V34</f>
        <v>5</v>
      </c>
      <c r="N34" s="101">
        <f>Rollover!J34</f>
        <v>3</v>
      </c>
      <c r="O34" s="102">
        <f>ROUND(5/12*Front!AV34+4/12*'Side Pole'!U34+3/12*Rollover!I34,2)</f>
        <v>0.78</v>
      </c>
      <c r="P34" s="103">
        <f t="shared" si="2"/>
        <v>4</v>
      </c>
    </row>
    <row r="35" spans="1:16" ht="14.45" customHeight="1">
      <c r="A35" s="163">
        <v>43719</v>
      </c>
      <c r="B35" s="10" t="str">
        <f>Rollover!A35</f>
        <v>GMC</v>
      </c>
      <c r="C35" s="10" t="str">
        <f>Rollover!B35</f>
        <v>Sierra 2500 PU/CC 4WD</v>
      </c>
      <c r="D35" s="10">
        <f>Rollover!C35</f>
        <v>2019</v>
      </c>
      <c r="E35" s="24">
        <f>Front!AW35</f>
        <v>4</v>
      </c>
      <c r="F35" s="49">
        <f>Front!AX35</f>
        <v>3</v>
      </c>
      <c r="G35" s="49">
        <f>Front!AY35</f>
        <v>4</v>
      </c>
      <c r="H35" s="24">
        <f>'Side MDB'!AC35</f>
        <v>5</v>
      </c>
      <c r="I35" s="24">
        <f>'Side MDB'!AD35</f>
        <v>5</v>
      </c>
      <c r="J35" s="24">
        <f>'Side MDB'!AE35</f>
        <v>5</v>
      </c>
      <c r="K35" s="100">
        <f>'Side Pole'!P35</f>
        <v>5</v>
      </c>
      <c r="L35" s="100">
        <f>'Side Pole'!S35</f>
        <v>5</v>
      </c>
      <c r="M35" s="100">
        <f>'Side Pole'!V35</f>
        <v>5</v>
      </c>
      <c r="N35" s="101">
        <f>Rollover!J35</f>
        <v>3</v>
      </c>
      <c r="O35" s="102">
        <f>ROUND(5/12*Front!AV35+4/12*'Side Pole'!U35+3/12*Rollover!I35,2)</f>
        <v>0.78</v>
      </c>
      <c r="P35" s="103">
        <f t="shared" si="2"/>
        <v>4</v>
      </c>
    </row>
    <row r="36" spans="1:16" ht="14.45" customHeight="1">
      <c r="A36" s="164">
        <v>43432</v>
      </c>
      <c r="B36" s="49" t="str">
        <f>Rollover!A36</f>
        <v>Chevrolet</v>
      </c>
      <c r="C36" s="49" t="str">
        <f>Rollover!B36</f>
        <v>Silverado 2500 PU/EC RWD</v>
      </c>
      <c r="D36" s="10">
        <f>Rollover!C36</f>
        <v>2019</v>
      </c>
      <c r="E36" s="24">
        <f>Front!AW36</f>
        <v>2</v>
      </c>
      <c r="F36" s="49">
        <f>Front!AX36</f>
        <v>3</v>
      </c>
      <c r="G36" s="49">
        <f>Front!AY36</f>
        <v>3</v>
      </c>
      <c r="H36" s="24">
        <f>'Side MDB'!AC36</f>
        <v>5</v>
      </c>
      <c r="I36" s="24">
        <f>'Side MDB'!AD36</f>
        <v>5</v>
      </c>
      <c r="J36" s="24">
        <f>'Side MDB'!AE36</f>
        <v>5</v>
      </c>
      <c r="K36" s="100">
        <f>'Side Pole'!P36</f>
        <v>5</v>
      </c>
      <c r="L36" s="100">
        <f>'Side Pole'!S36</f>
        <v>5</v>
      </c>
      <c r="M36" s="100">
        <f>'Side Pole'!V36</f>
        <v>5</v>
      </c>
      <c r="N36" s="101">
        <f>Rollover!J36</f>
        <v>3</v>
      </c>
      <c r="O36" s="102">
        <f>ROUND(5/12*Front!AV36+4/12*'Side Pole'!U36+3/12*Rollover!I36,2)</f>
        <v>0.91</v>
      </c>
      <c r="P36" s="103">
        <f t="shared" si="2"/>
        <v>4</v>
      </c>
    </row>
    <row r="37" spans="1:16" ht="14.45" customHeight="1">
      <c r="A37" s="164">
        <v>43432</v>
      </c>
      <c r="B37" s="49" t="str">
        <f>Rollover!A37</f>
        <v>Chevrolet</v>
      </c>
      <c r="C37" s="49" t="str">
        <f>Rollover!B37</f>
        <v>Silverado 2500 PU/EC 4WD</v>
      </c>
      <c r="D37" s="10">
        <f>Rollover!C37</f>
        <v>2019</v>
      </c>
      <c r="E37" s="24">
        <f>Front!AW37</f>
        <v>2</v>
      </c>
      <c r="F37" s="49">
        <f>Front!AX37</f>
        <v>3</v>
      </c>
      <c r="G37" s="49">
        <f>Front!AY37</f>
        <v>3</v>
      </c>
      <c r="H37" s="24">
        <f>'Side MDB'!AC37</f>
        <v>5</v>
      </c>
      <c r="I37" s="24">
        <f>'Side MDB'!AD37</f>
        <v>5</v>
      </c>
      <c r="J37" s="24">
        <f>'Side MDB'!AE37</f>
        <v>5</v>
      </c>
      <c r="K37" s="100">
        <f>'Side Pole'!P37</f>
        <v>5</v>
      </c>
      <c r="L37" s="100">
        <f>'Side Pole'!S37</f>
        <v>5</v>
      </c>
      <c r="M37" s="100">
        <f>'Side Pole'!V37</f>
        <v>5</v>
      </c>
      <c r="N37" s="101">
        <f>Rollover!J37</f>
        <v>3</v>
      </c>
      <c r="O37" s="102">
        <f>ROUND(5/12*Front!AV37+4/12*'Side Pole'!U37+3/12*Rollover!I37,2)</f>
        <v>0.91</v>
      </c>
      <c r="P37" s="103">
        <f t="shared" ref="P37:P55" si="3">IF(O37&lt;0.67,5,IF(O37&lt;1,4,IF(O37&lt;1.33,3,IF(O37&lt;2.67,2,1))))</f>
        <v>4</v>
      </c>
    </row>
    <row r="38" spans="1:16" ht="14.45" customHeight="1">
      <c r="A38" s="164">
        <v>43432</v>
      </c>
      <c r="B38" s="10" t="str">
        <f>Rollover!A38</f>
        <v>GMC</v>
      </c>
      <c r="C38" s="10" t="str">
        <f>Rollover!B38</f>
        <v>Sierra 2500 PU/EC RWD</v>
      </c>
      <c r="D38" s="10">
        <f>Rollover!C38</f>
        <v>2019</v>
      </c>
      <c r="E38" s="24">
        <f>Front!AW38</f>
        <v>2</v>
      </c>
      <c r="F38" s="49">
        <f>Front!AX38</f>
        <v>3</v>
      </c>
      <c r="G38" s="49">
        <f>Front!AY38</f>
        <v>3</v>
      </c>
      <c r="H38" s="24">
        <f>'Side MDB'!AC38</f>
        <v>5</v>
      </c>
      <c r="I38" s="24">
        <f>'Side MDB'!AD38</f>
        <v>5</v>
      </c>
      <c r="J38" s="24">
        <f>'Side MDB'!AE38</f>
        <v>5</v>
      </c>
      <c r="K38" s="100">
        <f>'Side Pole'!P38</f>
        <v>5</v>
      </c>
      <c r="L38" s="100">
        <f>'Side Pole'!S38</f>
        <v>5</v>
      </c>
      <c r="M38" s="100">
        <f>'Side Pole'!V38</f>
        <v>5</v>
      </c>
      <c r="N38" s="101">
        <f>Rollover!J38</f>
        <v>3</v>
      </c>
      <c r="O38" s="102">
        <f>ROUND(5/12*Front!AV38+4/12*'Side Pole'!U38+3/12*Rollover!I38,2)</f>
        <v>0.91</v>
      </c>
      <c r="P38" s="103">
        <f t="shared" si="3"/>
        <v>4</v>
      </c>
    </row>
    <row r="39" spans="1:16" ht="14.45" customHeight="1">
      <c r="A39" s="164">
        <v>43432</v>
      </c>
      <c r="B39" s="10" t="str">
        <f>Rollover!A39</f>
        <v>GMC</v>
      </c>
      <c r="C39" s="10" t="str">
        <f>Rollover!B39</f>
        <v>Sierra 2500 PU/EC 4WD</v>
      </c>
      <c r="D39" s="10">
        <f>Rollover!C39</f>
        <v>2019</v>
      </c>
      <c r="E39" s="24">
        <f>Front!AW39</f>
        <v>2</v>
      </c>
      <c r="F39" s="49">
        <f>Front!AX39</f>
        <v>3</v>
      </c>
      <c r="G39" s="49">
        <f>Front!AY39</f>
        <v>3</v>
      </c>
      <c r="H39" s="24">
        <f>'Side MDB'!AC39</f>
        <v>5</v>
      </c>
      <c r="I39" s="24">
        <f>'Side MDB'!AD39</f>
        <v>5</v>
      </c>
      <c r="J39" s="24">
        <f>'Side MDB'!AE39</f>
        <v>5</v>
      </c>
      <c r="K39" s="100">
        <f>'Side Pole'!P39</f>
        <v>5</v>
      </c>
      <c r="L39" s="100">
        <f>'Side Pole'!S39</f>
        <v>5</v>
      </c>
      <c r="M39" s="100">
        <f>'Side Pole'!V39</f>
        <v>5</v>
      </c>
      <c r="N39" s="101">
        <f>Rollover!J39</f>
        <v>3</v>
      </c>
      <c r="O39" s="102">
        <f>ROUND(5/12*Front!AV39+4/12*'Side Pole'!U39+3/12*Rollover!I39,2)</f>
        <v>0.91</v>
      </c>
      <c r="P39" s="103">
        <f t="shared" si="3"/>
        <v>4</v>
      </c>
    </row>
    <row r="40" spans="1:16" ht="14.45" customHeight="1">
      <c r="A40" s="164">
        <v>43432</v>
      </c>
      <c r="B40" s="10" t="str">
        <f>Rollover!A40</f>
        <v>Chevrolet</v>
      </c>
      <c r="C40" s="10" t="str">
        <f>Rollover!B40</f>
        <v>Silverado 2500 PU/RC RWD</v>
      </c>
      <c r="D40" s="10">
        <f>Rollover!C40</f>
        <v>2019</v>
      </c>
      <c r="E40" s="24">
        <f>Front!AW40</f>
        <v>2</v>
      </c>
      <c r="F40" s="49">
        <f>Front!AX40</f>
        <v>3</v>
      </c>
      <c r="G40" s="49">
        <f>Front!AY40</f>
        <v>3</v>
      </c>
      <c r="H40" s="24">
        <f>'Side MDB'!AC40</f>
        <v>5</v>
      </c>
      <c r="I40" s="24" t="str">
        <f>'Side MDB'!AD40</f>
        <v>N/A</v>
      </c>
      <c r="J40" s="24">
        <f>'Side MDB'!AE40</f>
        <v>5</v>
      </c>
      <c r="K40" s="100">
        <f>'Side Pole'!P40</f>
        <v>5</v>
      </c>
      <c r="L40" s="100">
        <f>'Side Pole'!S40</f>
        <v>5</v>
      </c>
      <c r="M40" s="100">
        <f>'Side Pole'!V40</f>
        <v>5</v>
      </c>
      <c r="N40" s="101">
        <f>Rollover!J40</f>
        <v>3</v>
      </c>
      <c r="O40" s="102">
        <f>ROUND(5/12*Front!AV40+4/12*'Side Pole'!U40+3/12*Rollover!I40,2)</f>
        <v>0.95</v>
      </c>
      <c r="P40" s="103">
        <f t="shared" si="3"/>
        <v>4</v>
      </c>
    </row>
    <row r="41" spans="1:16" ht="14.45" customHeight="1">
      <c r="A41" s="164">
        <v>43432</v>
      </c>
      <c r="B41" s="10" t="str">
        <f>Rollover!A41</f>
        <v>Chevrolet</v>
      </c>
      <c r="C41" s="10" t="str">
        <f>Rollover!B41</f>
        <v>Silverado 2500 PU/RC 4WD</v>
      </c>
      <c r="D41" s="10">
        <f>Rollover!C41</f>
        <v>2019</v>
      </c>
      <c r="E41" s="24">
        <f>Front!AW41</f>
        <v>2</v>
      </c>
      <c r="F41" s="49">
        <f>Front!AX41</f>
        <v>3</v>
      </c>
      <c r="G41" s="49">
        <f>Front!AY41</f>
        <v>3</v>
      </c>
      <c r="H41" s="24">
        <f>'Side MDB'!AC41</f>
        <v>5</v>
      </c>
      <c r="I41" s="24" t="str">
        <f>'Side MDB'!AD41</f>
        <v>N/A</v>
      </c>
      <c r="J41" s="24">
        <f>'Side MDB'!AE41</f>
        <v>5</v>
      </c>
      <c r="K41" s="100">
        <f>'Side Pole'!P41</f>
        <v>5</v>
      </c>
      <c r="L41" s="100">
        <f>'Side Pole'!S41</f>
        <v>5</v>
      </c>
      <c r="M41" s="100">
        <f>'Side Pole'!V41</f>
        <v>5</v>
      </c>
      <c r="N41" s="101">
        <f>Rollover!J41</f>
        <v>3</v>
      </c>
      <c r="O41" s="102">
        <f>ROUND(5/12*Front!AV41+4/12*'Side Pole'!U41+3/12*Rollover!I41,2)</f>
        <v>0.95</v>
      </c>
      <c r="P41" s="103">
        <f t="shared" si="3"/>
        <v>4</v>
      </c>
    </row>
    <row r="42" spans="1:16" ht="14.45" customHeight="1">
      <c r="A42" s="164">
        <v>43432</v>
      </c>
      <c r="B42" s="10" t="str">
        <f>Rollover!A42</f>
        <v>GMC</v>
      </c>
      <c r="C42" s="10" t="str">
        <f>Rollover!B42</f>
        <v>Sierra 2500 PU/RC RWD</v>
      </c>
      <c r="D42" s="10">
        <f>Rollover!C42</f>
        <v>2019</v>
      </c>
      <c r="E42" s="24">
        <f>Front!AW42</f>
        <v>2</v>
      </c>
      <c r="F42" s="49">
        <f>Front!AX42</f>
        <v>3</v>
      </c>
      <c r="G42" s="49">
        <f>Front!AY42</f>
        <v>3</v>
      </c>
      <c r="H42" s="24">
        <f>'Side MDB'!AC42</f>
        <v>5</v>
      </c>
      <c r="I42" s="24" t="str">
        <f>'Side MDB'!AD42</f>
        <v>N/A</v>
      </c>
      <c r="J42" s="24">
        <f>'Side MDB'!AE42</f>
        <v>5</v>
      </c>
      <c r="K42" s="100">
        <f>'Side Pole'!P42</f>
        <v>5</v>
      </c>
      <c r="L42" s="100">
        <f>'Side Pole'!S42</f>
        <v>5</v>
      </c>
      <c r="M42" s="100">
        <f>'Side Pole'!V42</f>
        <v>5</v>
      </c>
      <c r="N42" s="101">
        <f>Rollover!J42</f>
        <v>3</v>
      </c>
      <c r="O42" s="102">
        <f>ROUND(5/12*Front!AV42+4/12*'Side Pole'!U42+3/12*Rollover!I42,2)</f>
        <v>0.95</v>
      </c>
      <c r="P42" s="103">
        <f t="shared" si="3"/>
        <v>4</v>
      </c>
    </row>
    <row r="43" spans="1:16" ht="14.45" customHeight="1">
      <c r="A43" s="164">
        <v>43432</v>
      </c>
      <c r="B43" s="10" t="str">
        <f>Rollover!A43</f>
        <v>GMC</v>
      </c>
      <c r="C43" s="10" t="str">
        <f>Rollover!B43</f>
        <v>Sierra 2500 PU/RC 4WD</v>
      </c>
      <c r="D43" s="10">
        <f>Rollover!C43</f>
        <v>2019</v>
      </c>
      <c r="E43" s="24">
        <f>Front!AW43</f>
        <v>2</v>
      </c>
      <c r="F43" s="49">
        <f>Front!AX43</f>
        <v>3</v>
      </c>
      <c r="G43" s="49">
        <f>Front!AY43</f>
        <v>3</v>
      </c>
      <c r="H43" s="24">
        <f>'Side MDB'!AC43</f>
        <v>5</v>
      </c>
      <c r="I43" s="24" t="str">
        <f>'Side MDB'!AD43</f>
        <v>N/A</v>
      </c>
      <c r="J43" s="24">
        <f>'Side MDB'!AE43</f>
        <v>5</v>
      </c>
      <c r="K43" s="100">
        <f>'Side Pole'!P43</f>
        <v>5</v>
      </c>
      <c r="L43" s="100">
        <f>'Side Pole'!S43</f>
        <v>5</v>
      </c>
      <c r="M43" s="100">
        <f>'Side Pole'!V43</f>
        <v>5</v>
      </c>
      <c r="N43" s="101">
        <f>Rollover!J43</f>
        <v>3</v>
      </c>
      <c r="O43" s="102">
        <f>ROUND(5/12*Front!AV43+4/12*'Side Pole'!U43+3/12*Rollover!I43,2)</f>
        <v>0.95</v>
      </c>
      <c r="P43" s="103">
        <f t="shared" si="3"/>
        <v>4</v>
      </c>
    </row>
    <row r="44" spans="1:16" ht="14.45" customHeight="1">
      <c r="A44" s="164">
        <v>43571</v>
      </c>
      <c r="B44" s="49" t="str">
        <f>Rollover!A44</f>
        <v>Chevrolet</v>
      </c>
      <c r="C44" s="49" t="str">
        <f>Rollover!B44</f>
        <v>Suburban 1500 SUV RWD</v>
      </c>
      <c r="D44" s="10">
        <f>Rollover!C44</f>
        <v>2019</v>
      </c>
      <c r="E44" s="24">
        <f>Front!AW44</f>
        <v>4</v>
      </c>
      <c r="F44" s="49">
        <f>Front!AX44</f>
        <v>4</v>
      </c>
      <c r="G44" s="49">
        <f>Front!AY44</f>
        <v>4</v>
      </c>
      <c r="H44" s="24">
        <f>'Side MDB'!AC44</f>
        <v>5</v>
      </c>
      <c r="I44" s="24">
        <f>'Side MDB'!AD44</f>
        <v>5</v>
      </c>
      <c r="J44" s="24">
        <f>'Side MDB'!AE44</f>
        <v>5</v>
      </c>
      <c r="K44" s="100">
        <f>'Side Pole'!P44</f>
        <v>4</v>
      </c>
      <c r="L44" s="100">
        <f>'Side Pole'!S44</f>
        <v>5</v>
      </c>
      <c r="M44" s="100">
        <f>'Side Pole'!V44</f>
        <v>5</v>
      </c>
      <c r="N44" s="101">
        <f>Rollover!J44</f>
        <v>3</v>
      </c>
      <c r="O44" s="102">
        <f>ROUND(5/12*Front!AV44+4/12*'Side Pole'!U44+3/12*Rollover!I44,2)</f>
        <v>0.76</v>
      </c>
      <c r="P44" s="103">
        <f t="shared" si="3"/>
        <v>4</v>
      </c>
    </row>
    <row r="45" spans="1:16" ht="14.45" customHeight="1">
      <c r="A45" s="164">
        <v>43571</v>
      </c>
      <c r="B45" s="49" t="str">
        <f>Rollover!A45</f>
        <v>Chevrolet</v>
      </c>
      <c r="C45" s="49" t="str">
        <f>Rollover!B45</f>
        <v>Suburban 1500 SUV 4WD</v>
      </c>
      <c r="D45" s="10">
        <f>Rollover!C45</f>
        <v>2019</v>
      </c>
      <c r="E45" s="24">
        <f>Front!AW45</f>
        <v>4</v>
      </c>
      <c r="F45" s="49">
        <f>Front!AX45</f>
        <v>4</v>
      </c>
      <c r="G45" s="49">
        <f>Front!AY45</f>
        <v>4</v>
      </c>
      <c r="H45" s="24">
        <f>'Side MDB'!AC45</f>
        <v>5</v>
      </c>
      <c r="I45" s="24">
        <f>'Side MDB'!AD45</f>
        <v>5</v>
      </c>
      <c r="J45" s="24">
        <f>'Side MDB'!AE45</f>
        <v>5</v>
      </c>
      <c r="K45" s="100">
        <f>'Side Pole'!P45</f>
        <v>4</v>
      </c>
      <c r="L45" s="100">
        <f>'Side Pole'!S45</f>
        <v>5</v>
      </c>
      <c r="M45" s="100">
        <f>'Side Pole'!V45</f>
        <v>5</v>
      </c>
      <c r="N45" s="101">
        <f>Rollover!J45</f>
        <v>3</v>
      </c>
      <c r="O45" s="102">
        <f>ROUND(5/12*Front!AV45+4/12*'Side Pole'!U45+3/12*Rollover!I45,2)</f>
        <v>0.75</v>
      </c>
      <c r="P45" s="103">
        <f t="shared" si="3"/>
        <v>4</v>
      </c>
    </row>
    <row r="46" spans="1:16" ht="14.45" customHeight="1">
      <c r="A46" s="164">
        <v>43571</v>
      </c>
      <c r="B46" s="10" t="str">
        <f>Rollover!A46</f>
        <v>GMC</v>
      </c>
      <c r="C46" s="10" t="str">
        <f>Rollover!B46</f>
        <v>Yukon XL 1500 SUV RWD</v>
      </c>
      <c r="D46" s="10">
        <f>Rollover!C46</f>
        <v>2019</v>
      </c>
      <c r="E46" s="24">
        <f>Front!AW46</f>
        <v>4</v>
      </c>
      <c r="F46" s="49">
        <f>Front!AX46</f>
        <v>4</v>
      </c>
      <c r="G46" s="49">
        <f>Front!AY46</f>
        <v>4</v>
      </c>
      <c r="H46" s="24">
        <f>'Side MDB'!AC46</f>
        <v>5</v>
      </c>
      <c r="I46" s="24">
        <f>'Side MDB'!AD46</f>
        <v>5</v>
      </c>
      <c r="J46" s="24">
        <f>'Side MDB'!AE46</f>
        <v>5</v>
      </c>
      <c r="K46" s="100">
        <f>'Side Pole'!P46</f>
        <v>4</v>
      </c>
      <c r="L46" s="100">
        <f>'Side Pole'!S46</f>
        <v>5</v>
      </c>
      <c r="M46" s="100">
        <f>'Side Pole'!V46</f>
        <v>5</v>
      </c>
      <c r="N46" s="101">
        <f>Rollover!J46</f>
        <v>3</v>
      </c>
      <c r="O46" s="102">
        <f>ROUND(5/12*Front!AV46+4/12*'Side Pole'!U46+3/12*Rollover!I46,2)</f>
        <v>0.76</v>
      </c>
      <c r="P46" s="103">
        <f t="shared" si="3"/>
        <v>4</v>
      </c>
    </row>
    <row r="47" spans="1:16" ht="14.45" customHeight="1">
      <c r="A47" s="164">
        <v>43571</v>
      </c>
      <c r="B47" s="10" t="str">
        <f>Rollover!A47</f>
        <v>GMC</v>
      </c>
      <c r="C47" s="10" t="str">
        <f>Rollover!B47</f>
        <v>Yukon XL 1500 SUV 4WD</v>
      </c>
      <c r="D47" s="10">
        <f>Rollover!C47</f>
        <v>2019</v>
      </c>
      <c r="E47" s="24">
        <f>Front!AW47</f>
        <v>4</v>
      </c>
      <c r="F47" s="49">
        <f>Front!AX47</f>
        <v>4</v>
      </c>
      <c r="G47" s="49">
        <f>Front!AY47</f>
        <v>4</v>
      </c>
      <c r="H47" s="24">
        <f>'Side MDB'!AC47</f>
        <v>5</v>
      </c>
      <c r="I47" s="24">
        <f>'Side MDB'!AD47</f>
        <v>5</v>
      </c>
      <c r="J47" s="24">
        <f>'Side MDB'!AE47</f>
        <v>5</v>
      </c>
      <c r="K47" s="100">
        <f>'Side Pole'!P47</f>
        <v>4</v>
      </c>
      <c r="L47" s="100">
        <f>'Side Pole'!S47</f>
        <v>5</v>
      </c>
      <c r="M47" s="100">
        <f>'Side Pole'!V47</f>
        <v>5</v>
      </c>
      <c r="N47" s="101">
        <f>Rollover!J47</f>
        <v>3</v>
      </c>
      <c r="O47" s="102">
        <f>ROUND(5/12*Front!AV47+4/12*'Side Pole'!U47+3/12*Rollover!I47,2)</f>
        <v>0.75</v>
      </c>
      <c r="P47" s="103">
        <f t="shared" si="3"/>
        <v>4</v>
      </c>
    </row>
    <row r="48" spans="1:16" ht="14.45" customHeight="1">
      <c r="A48" s="164">
        <v>43585</v>
      </c>
      <c r="B48" s="49" t="str">
        <f>Rollover!A48</f>
        <v>Chevrolet</v>
      </c>
      <c r="C48" s="49" t="str">
        <f>Rollover!B48</f>
        <v>Tahoe SUV RWD</v>
      </c>
      <c r="D48" s="10">
        <f>Rollover!C48</f>
        <v>2019</v>
      </c>
      <c r="E48" s="24">
        <f>Front!AW48</f>
        <v>4</v>
      </c>
      <c r="F48" s="49">
        <f>Front!AX48</f>
        <v>4</v>
      </c>
      <c r="G48" s="49">
        <f>Front!AY48</f>
        <v>4</v>
      </c>
      <c r="H48" s="24">
        <f>'Side MDB'!AC48</f>
        <v>5</v>
      </c>
      <c r="I48" s="24">
        <f>'Side MDB'!AD48</f>
        <v>5</v>
      </c>
      <c r="J48" s="24">
        <f>'Side MDB'!AE48</f>
        <v>5</v>
      </c>
      <c r="K48" s="100">
        <f>'Side Pole'!P48</f>
        <v>5</v>
      </c>
      <c r="L48" s="100">
        <f>'Side Pole'!S48</f>
        <v>5</v>
      </c>
      <c r="M48" s="100">
        <f>'Side Pole'!V48</f>
        <v>5</v>
      </c>
      <c r="N48" s="101">
        <f>Rollover!J48</f>
        <v>3</v>
      </c>
      <c r="O48" s="102">
        <f>ROUND(5/12*Front!AV48+4/12*'Side Pole'!U48+3/12*Rollover!I48,2)</f>
        <v>0.84</v>
      </c>
      <c r="P48" s="103">
        <f t="shared" si="3"/>
        <v>4</v>
      </c>
    </row>
    <row r="49" spans="1:16" ht="14.45" customHeight="1">
      <c r="A49" s="164">
        <v>43585</v>
      </c>
      <c r="B49" s="49" t="str">
        <f>Rollover!A49</f>
        <v>Chevrolet</v>
      </c>
      <c r="C49" s="49" t="str">
        <f>Rollover!B49</f>
        <v>Tahoe SUV 4WD</v>
      </c>
      <c r="D49" s="10">
        <f>Rollover!C49</f>
        <v>2019</v>
      </c>
      <c r="E49" s="24">
        <f>Front!AW49</f>
        <v>4</v>
      </c>
      <c r="F49" s="49">
        <f>Front!AX49</f>
        <v>4</v>
      </c>
      <c r="G49" s="49">
        <f>Front!AY49</f>
        <v>4</v>
      </c>
      <c r="H49" s="24">
        <f>'Side MDB'!AC49</f>
        <v>5</v>
      </c>
      <c r="I49" s="24">
        <f>'Side MDB'!AD49</f>
        <v>5</v>
      </c>
      <c r="J49" s="24">
        <f>'Side MDB'!AE49</f>
        <v>5</v>
      </c>
      <c r="K49" s="100">
        <f>'Side Pole'!P49</f>
        <v>5</v>
      </c>
      <c r="L49" s="100">
        <f>'Side Pole'!S49</f>
        <v>5</v>
      </c>
      <c r="M49" s="100">
        <f>'Side Pole'!V49</f>
        <v>5</v>
      </c>
      <c r="N49" s="101">
        <f>Rollover!J49</f>
        <v>3</v>
      </c>
      <c r="O49" s="102">
        <f>ROUND(5/12*Front!AV49+4/12*'Side Pole'!U49+3/12*Rollover!I49,2)</f>
        <v>0.82</v>
      </c>
      <c r="P49" s="103">
        <f t="shared" si="3"/>
        <v>4</v>
      </c>
    </row>
    <row r="50" spans="1:16" ht="14.45" customHeight="1">
      <c r="A50" s="164">
        <v>43585</v>
      </c>
      <c r="B50" s="10" t="str">
        <f>Rollover!A50</f>
        <v>GMC</v>
      </c>
      <c r="C50" s="10" t="str">
        <f>Rollover!B50</f>
        <v>Yukon SUV RWD</v>
      </c>
      <c r="D50" s="10">
        <f>Rollover!C50</f>
        <v>2019</v>
      </c>
      <c r="E50" s="24">
        <f>Front!AW50</f>
        <v>4</v>
      </c>
      <c r="F50" s="49">
        <f>Front!AX50</f>
        <v>4</v>
      </c>
      <c r="G50" s="49">
        <f>Front!AY50</f>
        <v>4</v>
      </c>
      <c r="H50" s="24">
        <f>'Side MDB'!AC50</f>
        <v>5</v>
      </c>
      <c r="I50" s="24">
        <f>'Side MDB'!AD50</f>
        <v>5</v>
      </c>
      <c r="J50" s="24">
        <f>'Side MDB'!AE50</f>
        <v>5</v>
      </c>
      <c r="K50" s="100">
        <f>'Side Pole'!P50</f>
        <v>5</v>
      </c>
      <c r="L50" s="100">
        <f>'Side Pole'!S50</f>
        <v>5</v>
      </c>
      <c r="M50" s="100">
        <f>'Side Pole'!V50</f>
        <v>5</v>
      </c>
      <c r="N50" s="101">
        <f>Rollover!J50</f>
        <v>3</v>
      </c>
      <c r="O50" s="102">
        <f>ROUND(5/12*Front!AV50+4/12*'Side Pole'!U50+3/12*Rollover!I50,2)</f>
        <v>0.84</v>
      </c>
      <c r="P50" s="103">
        <f t="shared" si="3"/>
        <v>4</v>
      </c>
    </row>
    <row r="51" spans="1:16" ht="14.45" customHeight="1">
      <c r="A51" s="164">
        <v>43585</v>
      </c>
      <c r="B51" s="10" t="str">
        <f>Rollover!A51</f>
        <v xml:space="preserve">GMC </v>
      </c>
      <c r="C51" s="10" t="str">
        <f>Rollover!B51</f>
        <v>Yukon SUV 4WD</v>
      </c>
      <c r="D51" s="10">
        <f>Rollover!C51</f>
        <v>2019</v>
      </c>
      <c r="E51" s="24">
        <f>Front!AW51</f>
        <v>4</v>
      </c>
      <c r="F51" s="49">
        <f>Front!AX51</f>
        <v>4</v>
      </c>
      <c r="G51" s="49">
        <f>Front!AY51</f>
        <v>4</v>
      </c>
      <c r="H51" s="24">
        <f>'Side MDB'!AC51</f>
        <v>5</v>
      </c>
      <c r="I51" s="24">
        <f>'Side MDB'!AD51</f>
        <v>5</v>
      </c>
      <c r="J51" s="24">
        <f>'Side MDB'!AE51</f>
        <v>5</v>
      </c>
      <c r="K51" s="100">
        <f>'Side Pole'!P51</f>
        <v>5</v>
      </c>
      <c r="L51" s="100">
        <f>'Side Pole'!S51</f>
        <v>5</v>
      </c>
      <c r="M51" s="100">
        <f>'Side Pole'!V51</f>
        <v>5</v>
      </c>
      <c r="N51" s="101">
        <f>Rollover!J51</f>
        <v>3</v>
      </c>
      <c r="O51" s="102">
        <f>ROUND(5/12*Front!AV51+4/12*'Side Pole'!U51+3/12*Rollover!I51,2)</f>
        <v>0.82</v>
      </c>
      <c r="P51" s="103">
        <f t="shared" si="3"/>
        <v>4</v>
      </c>
    </row>
    <row r="52" spans="1:16" ht="14.45" customHeight="1">
      <c r="A52" s="164">
        <v>43655</v>
      </c>
      <c r="B52" s="49" t="str">
        <f>Rollover!A52</f>
        <v>Dodge</v>
      </c>
      <c r="C52" s="49" t="str">
        <f>Rollover!B52</f>
        <v>Durango SUV RWD</v>
      </c>
      <c r="D52" s="10">
        <f>Rollover!C52</f>
        <v>2019</v>
      </c>
      <c r="E52" s="24">
        <f>Front!AW52</f>
        <v>3</v>
      </c>
      <c r="F52" s="49">
        <f>Front!AX52</f>
        <v>4</v>
      </c>
      <c r="G52" s="49">
        <f>Front!AY52</f>
        <v>4</v>
      </c>
      <c r="H52" s="24">
        <f>'Side MDB'!AC52</f>
        <v>5</v>
      </c>
      <c r="I52" s="24">
        <f>'Side MDB'!AD52</f>
        <v>5</v>
      </c>
      <c r="J52" s="24">
        <f>'Side MDB'!AE52</f>
        <v>5</v>
      </c>
      <c r="K52" s="100">
        <f>'Side Pole'!P52</f>
        <v>5</v>
      </c>
      <c r="L52" s="100">
        <f>'Side Pole'!S52</f>
        <v>5</v>
      </c>
      <c r="M52" s="100">
        <f>'Side Pole'!V52</f>
        <v>5</v>
      </c>
      <c r="N52" s="101">
        <f>Rollover!J52</f>
        <v>4</v>
      </c>
      <c r="O52" s="102">
        <f>ROUND(5/12*Front!AV52+4/12*'Side Pole'!U52+3/12*Rollover!I52,2)</f>
        <v>0.8</v>
      </c>
      <c r="P52" s="103">
        <f t="shared" si="3"/>
        <v>4</v>
      </c>
    </row>
    <row r="53" spans="1:16" ht="14.45" customHeight="1">
      <c r="A53" s="164">
        <v>43655</v>
      </c>
      <c r="B53" s="49" t="str">
        <f>Rollover!A53</f>
        <v>Dodge</v>
      </c>
      <c r="C53" s="49" t="str">
        <f>Rollover!B53</f>
        <v>Durango SUV AWD</v>
      </c>
      <c r="D53" s="10">
        <f>Rollover!C53</f>
        <v>2019</v>
      </c>
      <c r="E53" s="24">
        <f>Front!AW53</f>
        <v>3</v>
      </c>
      <c r="F53" s="49">
        <f>Front!AX53</f>
        <v>4</v>
      </c>
      <c r="G53" s="49">
        <f>Front!AY53</f>
        <v>4</v>
      </c>
      <c r="H53" s="24">
        <f>'Side MDB'!AC53</f>
        <v>5</v>
      </c>
      <c r="I53" s="24">
        <f>'Side MDB'!AD53</f>
        <v>5</v>
      </c>
      <c r="J53" s="24">
        <f>'Side MDB'!AE53</f>
        <v>5</v>
      </c>
      <c r="K53" s="100">
        <f>'Side Pole'!P53</f>
        <v>5</v>
      </c>
      <c r="L53" s="100">
        <f>'Side Pole'!S53</f>
        <v>5</v>
      </c>
      <c r="M53" s="100">
        <f>'Side Pole'!V53</f>
        <v>5</v>
      </c>
      <c r="N53" s="101">
        <f>Rollover!J53</f>
        <v>3</v>
      </c>
      <c r="O53" s="102">
        <f>ROUND(5/12*Front!AV53+4/12*'Side Pole'!U53+3/12*Rollover!I53,2)</f>
        <v>0.82</v>
      </c>
      <c r="P53" s="103">
        <f t="shared" si="3"/>
        <v>4</v>
      </c>
    </row>
    <row r="54" spans="1:16" ht="14.45" customHeight="1">
      <c r="A54" s="164">
        <v>43517</v>
      </c>
      <c r="B54" s="49" t="str">
        <f>Rollover!A54</f>
        <v>Dodge</v>
      </c>
      <c r="C54" s="49" t="str">
        <f>Rollover!B54</f>
        <v>Grand Caravan Minivan FWD</v>
      </c>
      <c r="D54" s="10">
        <f>Rollover!C54</f>
        <v>2019</v>
      </c>
      <c r="E54" s="24">
        <f>Front!AW54</f>
        <v>4</v>
      </c>
      <c r="F54" s="49">
        <f>Front!AX54</f>
        <v>4</v>
      </c>
      <c r="G54" s="49">
        <f>Front!AY54</f>
        <v>4</v>
      </c>
      <c r="H54" s="24">
        <f>'Side MDB'!AC54</f>
        <v>5</v>
      </c>
      <c r="I54" s="24">
        <f>'Side MDB'!AD54</f>
        <v>5</v>
      </c>
      <c r="J54" s="24">
        <f>'Side MDB'!AE54</f>
        <v>5</v>
      </c>
      <c r="K54" s="100">
        <f>'Side Pole'!P54</f>
        <v>5</v>
      </c>
      <c r="L54" s="100">
        <f>'Side Pole'!S54</f>
        <v>5</v>
      </c>
      <c r="M54" s="100">
        <f>'Side Pole'!V54</f>
        <v>5</v>
      </c>
      <c r="N54" s="101">
        <f>Rollover!J54</f>
        <v>4</v>
      </c>
      <c r="O54" s="102">
        <f>ROUND(5/12*Front!AV54+4/12*'Side Pole'!U54+3/12*Rollover!I54,2)</f>
        <v>0.7</v>
      </c>
      <c r="P54" s="103">
        <f t="shared" si="3"/>
        <v>4</v>
      </c>
    </row>
    <row r="55" spans="1:16" ht="14.45" customHeight="1">
      <c r="A55" s="164">
        <v>43537</v>
      </c>
      <c r="B55" s="49" t="str">
        <f>Rollover!A55</f>
        <v>Ford</v>
      </c>
      <c r="C55" s="49" t="str">
        <f>Rollover!B55</f>
        <v>Edge SUV FWD</v>
      </c>
      <c r="D55" s="10">
        <f>Rollover!C55</f>
        <v>2019</v>
      </c>
      <c r="E55" s="24">
        <f>Front!AW55</f>
        <v>5</v>
      </c>
      <c r="F55" s="49">
        <f>Front!AX55</f>
        <v>5</v>
      </c>
      <c r="G55" s="49">
        <f>Front!AY55</f>
        <v>5</v>
      </c>
      <c r="H55" s="24">
        <f>'Side MDB'!AC55</f>
        <v>5</v>
      </c>
      <c r="I55" s="24">
        <f>'Side MDB'!AD55</f>
        <v>5</v>
      </c>
      <c r="J55" s="24">
        <f>'Side MDB'!AE55</f>
        <v>5</v>
      </c>
      <c r="K55" s="100">
        <f>'Side Pole'!P55</f>
        <v>5</v>
      </c>
      <c r="L55" s="100">
        <f>'Side Pole'!S55</f>
        <v>5</v>
      </c>
      <c r="M55" s="100">
        <f>'Side Pole'!V55</f>
        <v>5</v>
      </c>
      <c r="N55" s="101">
        <f>Rollover!J55</f>
        <v>4</v>
      </c>
      <c r="O55" s="102">
        <f>ROUND(5/12*Front!AV55+4/12*'Side Pole'!U55+3/12*Rollover!I55,2)</f>
        <v>0.61</v>
      </c>
      <c r="P55" s="103">
        <f t="shared" si="3"/>
        <v>5</v>
      </c>
    </row>
    <row r="56" spans="1:16" ht="14.45" customHeight="1">
      <c r="A56" s="164">
        <v>43537</v>
      </c>
      <c r="B56" s="49" t="str">
        <f>Rollover!A56</f>
        <v>Ford</v>
      </c>
      <c r="C56" s="49" t="str">
        <f>Rollover!B56</f>
        <v>Edge SUV AWD</v>
      </c>
      <c r="D56" s="10">
        <f>Rollover!C56</f>
        <v>2019</v>
      </c>
      <c r="E56" s="24">
        <f>Front!AW56</f>
        <v>5</v>
      </c>
      <c r="F56" s="49">
        <f>Front!AX56</f>
        <v>5</v>
      </c>
      <c r="G56" s="49">
        <f>Front!AY56</f>
        <v>5</v>
      </c>
      <c r="H56" s="24">
        <f>'Side MDB'!AC56</f>
        <v>5</v>
      </c>
      <c r="I56" s="24">
        <f>'Side MDB'!AD56</f>
        <v>5</v>
      </c>
      <c r="J56" s="24">
        <f>'Side MDB'!AE56</f>
        <v>5</v>
      </c>
      <c r="K56" s="100">
        <f>'Side Pole'!P56</f>
        <v>5</v>
      </c>
      <c r="L56" s="100">
        <f>'Side Pole'!S56</f>
        <v>5</v>
      </c>
      <c r="M56" s="100">
        <f>'Side Pole'!V56</f>
        <v>5</v>
      </c>
      <c r="N56" s="101">
        <f>Rollover!J56</f>
        <v>4</v>
      </c>
      <c r="O56" s="102">
        <f>ROUND(5/12*Front!AV56+4/12*'Side Pole'!U56+3/12*Rollover!I56,2)</f>
        <v>0.61</v>
      </c>
      <c r="P56" s="103">
        <f t="shared" si="2"/>
        <v>5</v>
      </c>
    </row>
    <row r="57" spans="1:16" ht="14.45" customHeight="1">
      <c r="A57" s="164">
        <v>43537</v>
      </c>
      <c r="B57" s="10" t="str">
        <f>Rollover!A57</f>
        <v>Lincoln</v>
      </c>
      <c r="C57" s="10" t="str">
        <f>Rollover!B57</f>
        <v>Nautilus SUV FWD</v>
      </c>
      <c r="D57" s="10">
        <f>Rollover!C57</f>
        <v>2019</v>
      </c>
      <c r="E57" s="24">
        <f>Front!AW57</f>
        <v>5</v>
      </c>
      <c r="F57" s="49">
        <f>Front!AX57</f>
        <v>5</v>
      </c>
      <c r="G57" s="49">
        <f>Front!AY57</f>
        <v>5</v>
      </c>
      <c r="H57" s="24">
        <f>'Side MDB'!AC57</f>
        <v>5</v>
      </c>
      <c r="I57" s="24">
        <f>'Side MDB'!AD57</f>
        <v>5</v>
      </c>
      <c r="J57" s="24">
        <f>'Side MDB'!AE57</f>
        <v>5</v>
      </c>
      <c r="K57" s="100">
        <f>'Side Pole'!P57</f>
        <v>5</v>
      </c>
      <c r="L57" s="100">
        <f>'Side Pole'!S57</f>
        <v>5</v>
      </c>
      <c r="M57" s="100">
        <f>'Side Pole'!V57</f>
        <v>5</v>
      </c>
      <c r="N57" s="101">
        <f>Rollover!J57</f>
        <v>4</v>
      </c>
      <c r="O57" s="102">
        <f>ROUND(5/12*Front!AV57+4/12*'Side Pole'!U57+3/12*Rollover!I57,2)</f>
        <v>0.61</v>
      </c>
      <c r="P57" s="103">
        <f t="shared" si="2"/>
        <v>5</v>
      </c>
    </row>
    <row r="58" spans="1:16" ht="14.45" customHeight="1">
      <c r="A58" s="164">
        <v>43537</v>
      </c>
      <c r="B58" s="10" t="str">
        <f>Rollover!A58</f>
        <v>Lincoln</v>
      </c>
      <c r="C58" s="10" t="str">
        <f>Rollover!B58</f>
        <v>Nautilus SUV AWD</v>
      </c>
      <c r="D58" s="10">
        <f>Rollover!C58</f>
        <v>2019</v>
      </c>
      <c r="E58" s="24">
        <f>Front!AW58</f>
        <v>5</v>
      </c>
      <c r="F58" s="49">
        <f>Front!AX58</f>
        <v>5</v>
      </c>
      <c r="G58" s="49">
        <f>Front!AY58</f>
        <v>5</v>
      </c>
      <c r="H58" s="24">
        <f>'Side MDB'!AC58</f>
        <v>5</v>
      </c>
      <c r="I58" s="24">
        <f>'Side MDB'!AD58</f>
        <v>5</v>
      </c>
      <c r="J58" s="24">
        <f>'Side MDB'!AE58</f>
        <v>5</v>
      </c>
      <c r="K58" s="100">
        <f>'Side Pole'!P58</f>
        <v>5</v>
      </c>
      <c r="L58" s="100">
        <f>'Side Pole'!S58</f>
        <v>5</v>
      </c>
      <c r="M58" s="100">
        <f>'Side Pole'!V58</f>
        <v>5</v>
      </c>
      <c r="N58" s="101">
        <f>Rollover!J58</f>
        <v>4</v>
      </c>
      <c r="O58" s="102">
        <f>ROUND(5/12*Front!AV58+4/12*'Side Pole'!U58+3/12*Rollover!I58,2)</f>
        <v>0.61</v>
      </c>
      <c r="P58" s="103">
        <f t="shared" si="2"/>
        <v>5</v>
      </c>
    </row>
    <row r="59" spans="1:16" ht="14.45" customHeight="1">
      <c r="A59" s="164">
        <v>43684</v>
      </c>
      <c r="B59" s="49" t="str">
        <f>Rollover!A59</f>
        <v>Ford</v>
      </c>
      <c r="C59" s="49" t="str">
        <f>Rollover!B59</f>
        <v>F-150 SuperCab PU/EC 2WD</v>
      </c>
      <c r="D59" s="10">
        <f>Rollover!C59</f>
        <v>2019</v>
      </c>
      <c r="E59" s="24">
        <f>Front!AW59</f>
        <v>4</v>
      </c>
      <c r="F59" s="49">
        <f>Front!AX59</f>
        <v>4</v>
      </c>
      <c r="G59" s="49">
        <f>Front!AY59</f>
        <v>4</v>
      </c>
      <c r="H59" s="24">
        <f>'Side MDB'!AC59</f>
        <v>5</v>
      </c>
      <c r="I59" s="24">
        <f>'Side MDB'!AD59</f>
        <v>5</v>
      </c>
      <c r="J59" s="24">
        <f>'Side MDB'!AE59</f>
        <v>5</v>
      </c>
      <c r="K59" s="100">
        <f>'Side Pole'!P59</f>
        <v>5</v>
      </c>
      <c r="L59" s="100">
        <f>'Side Pole'!S59</f>
        <v>5</v>
      </c>
      <c r="M59" s="100">
        <f>'Side Pole'!V59</f>
        <v>5</v>
      </c>
      <c r="N59" s="101">
        <f>Rollover!J59</f>
        <v>4</v>
      </c>
      <c r="O59" s="102">
        <f>ROUND(5/12*Front!AV59+4/12*'Side Pole'!U59+3/12*Rollover!I59,2)</f>
        <v>0.7</v>
      </c>
      <c r="P59" s="103">
        <f t="shared" si="2"/>
        <v>4</v>
      </c>
    </row>
    <row r="60" spans="1:16" ht="14.45" customHeight="1">
      <c r="A60" s="164">
        <v>43684</v>
      </c>
      <c r="B60" s="49" t="str">
        <f>Rollover!A60</f>
        <v>Ford</v>
      </c>
      <c r="C60" s="49" t="str">
        <f>Rollover!B60</f>
        <v>F-150 SuperCab PU/EC 4WD</v>
      </c>
      <c r="D60" s="10">
        <f>Rollover!C60</f>
        <v>2019</v>
      </c>
      <c r="E60" s="24">
        <f>Front!AW60</f>
        <v>4</v>
      </c>
      <c r="F60" s="49">
        <f>Front!AX60</f>
        <v>4</v>
      </c>
      <c r="G60" s="49">
        <f>Front!AY60</f>
        <v>4</v>
      </c>
      <c r="H60" s="24">
        <f>'Side MDB'!AC60</f>
        <v>5</v>
      </c>
      <c r="I60" s="24">
        <f>'Side MDB'!AD60</f>
        <v>5</v>
      </c>
      <c r="J60" s="24">
        <f>'Side MDB'!AE60</f>
        <v>5</v>
      </c>
      <c r="K60" s="100">
        <f>'Side Pole'!P60</f>
        <v>5</v>
      </c>
      <c r="L60" s="100">
        <f>'Side Pole'!S60</f>
        <v>5</v>
      </c>
      <c r="M60" s="100">
        <f>'Side Pole'!V60</f>
        <v>5</v>
      </c>
      <c r="N60" s="101">
        <f>Rollover!J60</f>
        <v>4</v>
      </c>
      <c r="O60" s="102">
        <f>ROUND(5/12*Front!AV60+4/12*'Side Pole'!U60+3/12*Rollover!I60,2)</f>
        <v>0.7</v>
      </c>
      <c r="P60" s="103">
        <f t="shared" si="2"/>
        <v>4</v>
      </c>
    </row>
    <row r="61" spans="1:16" ht="14.45" customHeight="1">
      <c r="A61" s="164">
        <v>43684</v>
      </c>
      <c r="B61" s="10" t="str">
        <f>Rollover!A61</f>
        <v>Ford</v>
      </c>
      <c r="C61" s="10" t="str">
        <f>Rollover!B61</f>
        <v>F-150 Regular Cab PU/RC 2WD</v>
      </c>
      <c r="D61" s="10">
        <f>Rollover!C61</f>
        <v>2019</v>
      </c>
      <c r="E61" s="24">
        <f>Front!AW61</f>
        <v>4</v>
      </c>
      <c r="F61" s="49">
        <f>Front!AX61</f>
        <v>4</v>
      </c>
      <c r="G61" s="49">
        <f>Front!AY61</f>
        <v>4</v>
      </c>
      <c r="H61" s="24">
        <f>'Side MDB'!AC61</f>
        <v>5</v>
      </c>
      <c r="I61" s="24" t="str">
        <f>'Side MDB'!AD61</f>
        <v>N/A</v>
      </c>
      <c r="J61" s="24">
        <f>'Side MDB'!AE61</f>
        <v>5</v>
      </c>
      <c r="K61" s="100">
        <f>'Side Pole'!P61</f>
        <v>5</v>
      </c>
      <c r="L61" s="100">
        <f>'Side Pole'!S61</f>
        <v>5</v>
      </c>
      <c r="M61" s="100">
        <f>'Side Pole'!V61</f>
        <v>5</v>
      </c>
      <c r="N61" s="101">
        <f>Rollover!J61</f>
        <v>4</v>
      </c>
      <c r="O61" s="102">
        <f>ROUND(5/12*Front!AV61+4/12*'Side Pole'!U61+3/12*Rollover!I61,2)</f>
        <v>0.72</v>
      </c>
      <c r="P61" s="103">
        <f t="shared" si="2"/>
        <v>4</v>
      </c>
    </row>
    <row r="62" spans="1:16" ht="14.45" customHeight="1">
      <c r="A62" s="164">
        <v>43684</v>
      </c>
      <c r="B62" s="10" t="str">
        <f>Rollover!A62</f>
        <v>Ford</v>
      </c>
      <c r="C62" s="10" t="str">
        <f>Rollover!B62</f>
        <v>F-150 Regular Cab PU/RC 4WD</v>
      </c>
      <c r="D62" s="10">
        <f>Rollover!C62</f>
        <v>2019</v>
      </c>
      <c r="E62" s="24">
        <f>Front!AW62</f>
        <v>4</v>
      </c>
      <c r="F62" s="49">
        <f>Front!AX62</f>
        <v>4</v>
      </c>
      <c r="G62" s="49">
        <f>Front!AY62</f>
        <v>4</v>
      </c>
      <c r="H62" s="24">
        <f>'Side MDB'!AC62</f>
        <v>5</v>
      </c>
      <c r="I62" s="24" t="str">
        <f>'Side MDB'!AD62</f>
        <v>N/A</v>
      </c>
      <c r="J62" s="24">
        <f>'Side MDB'!AE62</f>
        <v>5</v>
      </c>
      <c r="K62" s="100">
        <f>'Side Pole'!P62</f>
        <v>5</v>
      </c>
      <c r="L62" s="100">
        <f>'Side Pole'!S62</f>
        <v>5</v>
      </c>
      <c r="M62" s="100">
        <f>'Side Pole'!V62</f>
        <v>5</v>
      </c>
      <c r="N62" s="101">
        <f>Rollover!J62</f>
        <v>4</v>
      </c>
      <c r="O62" s="102">
        <f>ROUND(5/12*Front!AV62+4/12*'Side Pole'!U62+3/12*Rollover!I62,2)</f>
        <v>0.72</v>
      </c>
      <c r="P62" s="103">
        <f t="shared" si="2"/>
        <v>4</v>
      </c>
    </row>
    <row r="63" spans="1:16" ht="14.45" customHeight="1">
      <c r="A63" s="163">
        <v>43712</v>
      </c>
      <c r="B63" s="49" t="str">
        <f>Rollover!A63</f>
        <v>Ford</v>
      </c>
      <c r="C63" s="49" t="str">
        <f>Rollover!B63</f>
        <v>F-250 SuperCab PU/EC 2WD</v>
      </c>
      <c r="D63" s="10">
        <f>Rollover!C63</f>
        <v>2019</v>
      </c>
      <c r="E63" s="24">
        <f>Front!AW63</f>
        <v>5</v>
      </c>
      <c r="F63" s="49">
        <f>Front!AX63</f>
        <v>4</v>
      </c>
      <c r="G63" s="49">
        <f>Front!AY63</f>
        <v>4</v>
      </c>
      <c r="H63" s="24">
        <f>'Side MDB'!AC63</f>
        <v>5</v>
      </c>
      <c r="I63" s="24">
        <f>'Side MDB'!AD63</f>
        <v>5</v>
      </c>
      <c r="J63" s="24">
        <f>'Side MDB'!AE63</f>
        <v>5</v>
      </c>
      <c r="K63" s="100">
        <f>'Side Pole'!P63</f>
        <v>5</v>
      </c>
      <c r="L63" s="100">
        <f>'Side Pole'!S63</f>
        <v>5</v>
      </c>
      <c r="M63" s="100">
        <f>'Side Pole'!V63</f>
        <v>5</v>
      </c>
      <c r="N63" s="101">
        <f>Rollover!J63</f>
        <v>4</v>
      </c>
      <c r="O63" s="102">
        <f>ROUND(5/12*Front!AV63+4/12*'Side Pole'!U63+3/12*Rollover!I63,2)</f>
        <v>0.64</v>
      </c>
      <c r="P63" s="103">
        <f t="shared" si="2"/>
        <v>5</v>
      </c>
    </row>
    <row r="64" spans="1:16" ht="14.45" customHeight="1">
      <c r="A64" s="163">
        <v>43712</v>
      </c>
      <c r="B64" s="49" t="str">
        <f>Rollover!A64</f>
        <v>Ford</v>
      </c>
      <c r="C64" s="49" t="str">
        <f>Rollover!B64</f>
        <v>F-250 SuperCab PU/EC 4WD</v>
      </c>
      <c r="D64" s="10">
        <f>Rollover!C64</f>
        <v>2019</v>
      </c>
      <c r="E64" s="24">
        <f>Front!AW64</f>
        <v>5</v>
      </c>
      <c r="F64" s="49">
        <f>Front!AX64</f>
        <v>4</v>
      </c>
      <c r="G64" s="49">
        <f>Front!AY64</f>
        <v>4</v>
      </c>
      <c r="H64" s="24">
        <f>'Side MDB'!AC64</f>
        <v>5</v>
      </c>
      <c r="I64" s="24">
        <f>'Side MDB'!AD64</f>
        <v>5</v>
      </c>
      <c r="J64" s="24">
        <f>'Side MDB'!AE64</f>
        <v>5</v>
      </c>
      <c r="K64" s="100">
        <f>'Side Pole'!P64</f>
        <v>5</v>
      </c>
      <c r="L64" s="100">
        <f>'Side Pole'!S64</f>
        <v>5</v>
      </c>
      <c r="M64" s="100">
        <f>'Side Pole'!V64</f>
        <v>5</v>
      </c>
      <c r="N64" s="101">
        <f>Rollover!J64</f>
        <v>3</v>
      </c>
      <c r="O64" s="102">
        <f>ROUND(5/12*Front!AV64+4/12*'Side Pole'!U64+3/12*Rollover!I64,2)</f>
        <v>0.81</v>
      </c>
      <c r="P64" s="103">
        <f t="shared" si="2"/>
        <v>4</v>
      </c>
    </row>
    <row r="65" spans="1:16" ht="14.45" customHeight="1">
      <c r="A65" s="163">
        <v>43712</v>
      </c>
      <c r="B65" s="10" t="str">
        <f>Rollover!A65</f>
        <v>Ford</v>
      </c>
      <c r="C65" s="10" t="str">
        <f>Rollover!B65</f>
        <v>F-250 Regular Cab PU/RC 2WD</v>
      </c>
      <c r="D65" s="10">
        <f>Rollover!C65</f>
        <v>2019</v>
      </c>
      <c r="E65" s="24">
        <f>Front!AW65</f>
        <v>5</v>
      </c>
      <c r="F65" s="49">
        <f>Front!AX65</f>
        <v>4</v>
      </c>
      <c r="G65" s="49">
        <f>Front!AY65</f>
        <v>4</v>
      </c>
      <c r="H65" s="24">
        <f>'Side MDB'!AC65</f>
        <v>5</v>
      </c>
      <c r="I65" s="24" t="str">
        <f>'Side MDB'!AD65</f>
        <v>N/A</v>
      </c>
      <c r="J65" s="24">
        <f>'Side MDB'!AE65</f>
        <v>5</v>
      </c>
      <c r="K65" s="100">
        <f>'Side Pole'!P65</f>
        <v>5</v>
      </c>
      <c r="L65" s="100">
        <f>'Side Pole'!S65</f>
        <v>5</v>
      </c>
      <c r="M65" s="100">
        <f>'Side Pole'!V65</f>
        <v>5</v>
      </c>
      <c r="N65" s="101">
        <f>Rollover!J65</f>
        <v>4</v>
      </c>
      <c r="O65" s="102">
        <f>ROUND(5/12*Front!AV65+4/12*'Side Pole'!U65+3/12*Rollover!I65,2)</f>
        <v>0.67</v>
      </c>
      <c r="P65" s="103">
        <f t="shared" si="2"/>
        <v>4</v>
      </c>
    </row>
    <row r="66" spans="1:16" ht="14.45" customHeight="1">
      <c r="A66" s="163">
        <v>43712</v>
      </c>
      <c r="B66" s="10" t="str">
        <f>Rollover!A66</f>
        <v>Ford</v>
      </c>
      <c r="C66" s="10" t="str">
        <f>Rollover!B66</f>
        <v>F-250 Regular Cab PU/RC 4WD</v>
      </c>
      <c r="D66" s="10">
        <f>Rollover!C66</f>
        <v>2019</v>
      </c>
      <c r="E66" s="24">
        <f>Front!AW66</f>
        <v>5</v>
      </c>
      <c r="F66" s="49">
        <f>Front!AX66</f>
        <v>4</v>
      </c>
      <c r="G66" s="49">
        <f>Front!AY66</f>
        <v>4</v>
      </c>
      <c r="H66" s="24">
        <f>'Side MDB'!AC66</f>
        <v>5</v>
      </c>
      <c r="I66" s="24" t="str">
        <f>'Side MDB'!AD66</f>
        <v>N/A</v>
      </c>
      <c r="J66" s="24">
        <f>'Side MDB'!AE66</f>
        <v>5</v>
      </c>
      <c r="K66" s="100">
        <f>'Side Pole'!P66</f>
        <v>5</v>
      </c>
      <c r="L66" s="100">
        <f>'Side Pole'!S66</f>
        <v>5</v>
      </c>
      <c r="M66" s="100">
        <f>'Side Pole'!V66</f>
        <v>5</v>
      </c>
      <c r="N66" s="101">
        <f>Rollover!J66</f>
        <v>3</v>
      </c>
      <c r="O66" s="102">
        <f>ROUND(5/12*Front!AV66+4/12*'Side Pole'!U66+3/12*Rollover!I66,2)</f>
        <v>0.84</v>
      </c>
      <c r="P66" s="103">
        <f t="shared" si="2"/>
        <v>4</v>
      </c>
    </row>
    <row r="67" spans="1:16" ht="14.45" customHeight="1">
      <c r="A67" s="164">
        <v>43593</v>
      </c>
      <c r="B67" s="49" t="str">
        <f>Rollover!A67</f>
        <v>Ford</v>
      </c>
      <c r="C67" s="49" t="str">
        <f>Rollover!B67</f>
        <v>F-250 Crew Cab PU/CC 2WD</v>
      </c>
      <c r="D67" s="10">
        <f>Rollover!C67</f>
        <v>2019</v>
      </c>
      <c r="E67" s="24">
        <f>Front!AW67</f>
        <v>5</v>
      </c>
      <c r="F67" s="49">
        <f>Front!AX67</f>
        <v>5</v>
      </c>
      <c r="G67" s="49">
        <f>Front!AY67</f>
        <v>5</v>
      </c>
      <c r="H67" s="24">
        <f>'Side MDB'!AC67</f>
        <v>5</v>
      </c>
      <c r="I67" s="24">
        <f>'Side MDB'!AD67</f>
        <v>5</v>
      </c>
      <c r="J67" s="24">
        <f>'Side MDB'!AE67</f>
        <v>5</v>
      </c>
      <c r="K67" s="100">
        <f>'Side Pole'!P67</f>
        <v>5</v>
      </c>
      <c r="L67" s="100">
        <f>'Side Pole'!S67</f>
        <v>5</v>
      </c>
      <c r="M67" s="100">
        <f>'Side Pole'!V67</f>
        <v>5</v>
      </c>
      <c r="N67" s="101">
        <f>Rollover!J67</f>
        <v>4</v>
      </c>
      <c r="O67" s="102">
        <f>ROUND(5/12*Front!AV67+4/12*'Side Pole'!U67+3/12*Rollover!I67,2)</f>
        <v>0.57999999999999996</v>
      </c>
      <c r="P67" s="103">
        <f t="shared" si="2"/>
        <v>5</v>
      </c>
    </row>
    <row r="68" spans="1:16" ht="14.45" customHeight="1">
      <c r="A68" s="164">
        <v>43593</v>
      </c>
      <c r="B68" s="49" t="str">
        <f>Rollover!A68</f>
        <v>Ford</v>
      </c>
      <c r="C68" s="49" t="str">
        <f>Rollover!B68</f>
        <v>F-250 Crew Cab PU/CC 4WD</v>
      </c>
      <c r="D68" s="10">
        <f>Rollover!C68</f>
        <v>2019</v>
      </c>
      <c r="E68" s="24">
        <f>Front!AW68</f>
        <v>5</v>
      </c>
      <c r="F68" s="49">
        <f>Front!AX68</f>
        <v>5</v>
      </c>
      <c r="G68" s="49">
        <f>Front!AY68</f>
        <v>5</v>
      </c>
      <c r="H68" s="24">
        <f>'Side MDB'!AC68</f>
        <v>5</v>
      </c>
      <c r="I68" s="24">
        <f>'Side MDB'!AD68</f>
        <v>5</v>
      </c>
      <c r="J68" s="24">
        <f>'Side MDB'!AE68</f>
        <v>5</v>
      </c>
      <c r="K68" s="100">
        <f>'Side Pole'!P68</f>
        <v>5</v>
      </c>
      <c r="L68" s="100">
        <f>'Side Pole'!S68</f>
        <v>5</v>
      </c>
      <c r="M68" s="100">
        <f>'Side Pole'!V68</f>
        <v>5</v>
      </c>
      <c r="N68" s="101">
        <f>Rollover!J68</f>
        <v>3</v>
      </c>
      <c r="O68" s="102">
        <f>ROUND(5/12*Front!AV68+4/12*'Side Pole'!U68+3/12*Rollover!I68,2)</f>
        <v>0.75</v>
      </c>
      <c r="P68" s="103">
        <f>IF(O68&lt;0.67,5,IF(O68&lt;1,4,IF(O68&lt;1.33,3,IF(O68&lt;2.67,2,1))))</f>
        <v>4</v>
      </c>
    </row>
    <row r="69" spans="1:16" ht="14.45" customHeight="1">
      <c r="A69" s="163">
        <v>43754</v>
      </c>
      <c r="B69" s="49" t="str">
        <f>Rollover!A69</f>
        <v>Ford</v>
      </c>
      <c r="C69" s="49" t="str">
        <f>Rollover!B69</f>
        <v>Ranger SuperCrew Cab PU/CC 2WD</v>
      </c>
      <c r="D69" s="10">
        <f>Rollover!C69</f>
        <v>2019</v>
      </c>
      <c r="E69" s="24">
        <f>Front!AW69</f>
        <v>5</v>
      </c>
      <c r="F69" s="49">
        <f>Front!AX69</f>
        <v>4</v>
      </c>
      <c r="G69" s="49">
        <f>Front!AY69</f>
        <v>4</v>
      </c>
      <c r="H69" s="24">
        <f>'Side MDB'!AC69</f>
        <v>5</v>
      </c>
      <c r="I69" s="24">
        <f>'Side MDB'!AD69</f>
        <v>5</v>
      </c>
      <c r="J69" s="24">
        <f>'Side MDB'!AE69</f>
        <v>5</v>
      </c>
      <c r="K69" s="100">
        <f>'Side Pole'!P69</f>
        <v>5</v>
      </c>
      <c r="L69" s="100">
        <f>'Side Pole'!S69</f>
        <v>5</v>
      </c>
      <c r="M69" s="100">
        <f>'Side Pole'!V69</f>
        <v>5</v>
      </c>
      <c r="N69" s="101">
        <f>Rollover!J69</f>
        <v>3</v>
      </c>
      <c r="O69" s="102">
        <f>ROUND(5/12*Front!AV69+4/12*'Side Pole'!U69+3/12*Rollover!I69,2)</f>
        <v>0.86</v>
      </c>
      <c r="P69" s="103">
        <f t="shared" ref="P69" si="4">IF(O69&lt;0.67,5,IF(O69&lt;1,4,IF(O69&lt;1.33,3,IF(O69&lt;2.67,2,1))))</f>
        <v>4</v>
      </c>
    </row>
    <row r="70" spans="1:16" ht="14.45" customHeight="1">
      <c r="A70" s="163">
        <v>43754</v>
      </c>
      <c r="B70" s="49" t="str">
        <f>Rollover!A70</f>
        <v>Ford</v>
      </c>
      <c r="C70" s="49" t="str">
        <f>Rollover!B70</f>
        <v>Ranger SuperCrew Cab PU/CC 4WD</v>
      </c>
      <c r="D70" s="10">
        <f>Rollover!C70</f>
        <v>2019</v>
      </c>
      <c r="E70" s="24">
        <f>Front!AW70</f>
        <v>5</v>
      </c>
      <c r="F70" s="49">
        <f>Front!AX70</f>
        <v>4</v>
      </c>
      <c r="G70" s="49">
        <f>Front!AY70</f>
        <v>4</v>
      </c>
      <c r="H70" s="24">
        <f>'Side MDB'!AC70</f>
        <v>5</v>
      </c>
      <c r="I70" s="24">
        <f>'Side MDB'!AD70</f>
        <v>5</v>
      </c>
      <c r="J70" s="24">
        <f>'Side MDB'!AE70</f>
        <v>5</v>
      </c>
      <c r="K70" s="100">
        <f>'Side Pole'!P70</f>
        <v>5</v>
      </c>
      <c r="L70" s="100">
        <f>'Side Pole'!S70</f>
        <v>5</v>
      </c>
      <c r="M70" s="100">
        <f>'Side Pole'!V70</f>
        <v>5</v>
      </c>
      <c r="N70" s="101">
        <f>Rollover!J70</f>
        <v>3</v>
      </c>
      <c r="O70" s="102">
        <f>ROUND(5/12*Front!AV70+4/12*'Side Pole'!U70+3/12*Rollover!I70,2)</f>
        <v>0.8</v>
      </c>
      <c r="P70" s="103">
        <f t="shared" si="2"/>
        <v>4</v>
      </c>
    </row>
    <row r="71" spans="1:16" ht="14.45" customHeight="1">
      <c r="A71" s="163">
        <v>43754</v>
      </c>
      <c r="B71" s="10" t="str">
        <f>Rollover!A71</f>
        <v>Ford</v>
      </c>
      <c r="C71" s="10" t="str">
        <f>Rollover!B71</f>
        <v>Ranger SuperCab PU/EC 2WD</v>
      </c>
      <c r="D71" s="10">
        <f>Rollover!C71</f>
        <v>2019</v>
      </c>
      <c r="E71" s="24" t="e">
        <f>Front!AW71</f>
        <v>#NUM!</v>
      </c>
      <c r="F71" s="49" t="e">
        <f>Front!AX71</f>
        <v>#NUM!</v>
      </c>
      <c r="G71" s="49" t="e">
        <f>Front!AY71</f>
        <v>#NUM!</v>
      </c>
      <c r="H71" s="24" t="e">
        <f>'Side MDB'!AC71</f>
        <v>#NUM!</v>
      </c>
      <c r="I71" s="24" t="e">
        <f>'Side MDB'!AD71</f>
        <v>#NUM!</v>
      </c>
      <c r="J71" s="24" t="e">
        <f>'Side MDB'!AE71</f>
        <v>#NUM!</v>
      </c>
      <c r="K71" s="100" t="e">
        <f>'Side Pole'!P71</f>
        <v>#NUM!</v>
      </c>
      <c r="L71" s="100" t="e">
        <f>'Side Pole'!S71</f>
        <v>#NUM!</v>
      </c>
      <c r="M71" s="100" t="e">
        <f>'Side Pole'!V71</f>
        <v>#NUM!</v>
      </c>
      <c r="N71" s="101">
        <f>Rollover!J71</f>
        <v>3</v>
      </c>
      <c r="O71" s="102" t="e">
        <f>ROUND(5/12*Front!AV71+4/12*'Side Pole'!U71+3/12*Rollover!I71,2)</f>
        <v>#NUM!</v>
      </c>
      <c r="P71" s="103" t="e">
        <f t="shared" si="2"/>
        <v>#NUM!</v>
      </c>
    </row>
    <row r="72" spans="1:16" ht="14.45" customHeight="1">
      <c r="A72" s="163">
        <v>43754</v>
      </c>
      <c r="B72" s="10" t="str">
        <f>Rollover!A72</f>
        <v>Ford</v>
      </c>
      <c r="C72" s="10" t="str">
        <f>Rollover!B72</f>
        <v>Ranger SuperCab PU/EC 4WD</v>
      </c>
      <c r="D72" s="10">
        <f>Rollover!C72</f>
        <v>2019</v>
      </c>
      <c r="E72" s="24" t="e">
        <f>Front!AW72</f>
        <v>#NUM!</v>
      </c>
      <c r="F72" s="49" t="e">
        <f>Front!AX72</f>
        <v>#NUM!</v>
      </c>
      <c r="G72" s="49" t="e">
        <f>Front!AY72</f>
        <v>#NUM!</v>
      </c>
      <c r="H72" s="24" t="e">
        <f>'Side MDB'!AC72</f>
        <v>#NUM!</v>
      </c>
      <c r="I72" s="24" t="e">
        <f>'Side MDB'!AD72</f>
        <v>#NUM!</v>
      </c>
      <c r="J72" s="24" t="e">
        <f>'Side MDB'!AE72</f>
        <v>#NUM!</v>
      </c>
      <c r="K72" s="100" t="e">
        <f>'Side Pole'!P72</f>
        <v>#NUM!</v>
      </c>
      <c r="L72" s="100" t="e">
        <f>'Side Pole'!S72</f>
        <v>#NUM!</v>
      </c>
      <c r="M72" s="100" t="e">
        <f>'Side Pole'!V72</f>
        <v>#NUM!</v>
      </c>
      <c r="N72" s="101">
        <f>Rollover!J72</f>
        <v>3</v>
      </c>
      <c r="O72" s="102" t="e">
        <f>ROUND(5/12*Front!AV72+4/12*'Side Pole'!U72+3/12*Rollover!I72,2)</f>
        <v>#NUM!</v>
      </c>
      <c r="P72" s="103" t="e">
        <f t="shared" si="2"/>
        <v>#NUM!</v>
      </c>
    </row>
    <row r="73" spans="1:16" ht="14.45" customHeight="1">
      <c r="A73" s="164">
        <v>43672</v>
      </c>
      <c r="B73" s="49" t="str">
        <f>Rollover!A73</f>
        <v>Honda</v>
      </c>
      <c r="C73" s="49" t="str">
        <f>Rollover!B73</f>
        <v>CR-V SUV AWD</v>
      </c>
      <c r="D73" s="10">
        <f>Rollover!C73</f>
        <v>2019</v>
      </c>
      <c r="E73" s="24">
        <f>Front!AW73</f>
        <v>5</v>
      </c>
      <c r="F73" s="49">
        <f>Front!AX73</f>
        <v>4</v>
      </c>
      <c r="G73" s="49">
        <f>Front!AY73</f>
        <v>5</v>
      </c>
      <c r="H73" s="24">
        <f>'Side MDB'!AC73</f>
        <v>5</v>
      </c>
      <c r="I73" s="24">
        <f>'Side MDB'!AD73</f>
        <v>5</v>
      </c>
      <c r="J73" s="24">
        <f>'Side MDB'!AE73</f>
        <v>5</v>
      </c>
      <c r="K73" s="100">
        <f>'Side Pole'!P73</f>
        <v>5</v>
      </c>
      <c r="L73" s="100">
        <f>'Side Pole'!S73</f>
        <v>5</v>
      </c>
      <c r="M73" s="100">
        <f>'Side Pole'!V73</f>
        <v>5</v>
      </c>
      <c r="N73" s="101">
        <f>Rollover!J73</f>
        <v>4</v>
      </c>
      <c r="O73" s="102">
        <f>ROUND(5/12*Front!AV73+4/12*'Side Pole'!U73+3/12*Rollover!I73,2)</f>
        <v>0.59</v>
      </c>
      <c r="P73" s="103">
        <f t="shared" si="2"/>
        <v>5</v>
      </c>
    </row>
    <row r="74" spans="1:16" ht="14.45" customHeight="1">
      <c r="A74" s="164">
        <v>43672</v>
      </c>
      <c r="B74" s="49" t="str">
        <f>Rollover!A74</f>
        <v>Honda</v>
      </c>
      <c r="C74" s="49" t="str">
        <f>Rollover!B74</f>
        <v>CR-V SUV FWD</v>
      </c>
      <c r="D74" s="10">
        <f>Rollover!C74</f>
        <v>2019</v>
      </c>
      <c r="E74" s="24">
        <f>Front!AW74</f>
        <v>5</v>
      </c>
      <c r="F74" s="49">
        <f>Front!AX74</f>
        <v>4</v>
      </c>
      <c r="G74" s="49">
        <f>Front!AY74</f>
        <v>5</v>
      </c>
      <c r="H74" s="24">
        <f>'Side MDB'!AC74</f>
        <v>5</v>
      </c>
      <c r="I74" s="24">
        <f>'Side MDB'!AD74</f>
        <v>5</v>
      </c>
      <c r="J74" s="24">
        <f>'Side MDB'!AE74</f>
        <v>5</v>
      </c>
      <c r="K74" s="100">
        <f>'Side Pole'!P74</f>
        <v>5</v>
      </c>
      <c r="L74" s="100">
        <f>'Side Pole'!S74</f>
        <v>5</v>
      </c>
      <c r="M74" s="100">
        <f>'Side Pole'!V74</f>
        <v>5</v>
      </c>
      <c r="N74" s="101">
        <f>Rollover!J74</f>
        <v>4</v>
      </c>
      <c r="O74" s="102">
        <f>ROUND(5/12*Front!AV74+4/12*'Side Pole'!U74+3/12*Rollover!I74,2)</f>
        <v>0.59</v>
      </c>
      <c r="P74" s="103">
        <f t="shared" si="2"/>
        <v>5</v>
      </c>
    </row>
    <row r="75" spans="1:16" ht="14.45" customHeight="1">
      <c r="A75" s="163">
        <v>43368</v>
      </c>
      <c r="B75" s="49" t="str">
        <f>Rollover!A75</f>
        <v>Honda</v>
      </c>
      <c r="C75" s="49" t="str">
        <f>Rollover!B75</f>
        <v>Insight 4DR FWD</v>
      </c>
      <c r="D75" s="10">
        <f>Rollover!C75</f>
        <v>2019</v>
      </c>
      <c r="E75" s="24">
        <f>Front!AW75</f>
        <v>5</v>
      </c>
      <c r="F75" s="49">
        <f>Front!AX75</f>
        <v>5</v>
      </c>
      <c r="G75" s="49">
        <f>Front!AY75</f>
        <v>5</v>
      </c>
      <c r="H75" s="24">
        <f>'Side MDB'!AC75</f>
        <v>5</v>
      </c>
      <c r="I75" s="24">
        <f>'Side MDB'!AD75</f>
        <v>5</v>
      </c>
      <c r="J75" s="24">
        <f>'Side MDB'!AE75</f>
        <v>5</v>
      </c>
      <c r="K75" s="100">
        <f>'Side Pole'!P75</f>
        <v>5</v>
      </c>
      <c r="L75" s="100">
        <f>'Side Pole'!S75</f>
        <v>5</v>
      </c>
      <c r="M75" s="100">
        <f>'Side Pole'!V75</f>
        <v>5</v>
      </c>
      <c r="N75" s="101">
        <f>Rollover!J75</f>
        <v>5</v>
      </c>
      <c r="O75" s="102">
        <f>ROUND(5/12*Front!AV75+4/12*'Side Pole'!U75+3/12*Rollover!I75,2)</f>
        <v>0.44</v>
      </c>
      <c r="P75" s="103">
        <f t="shared" si="2"/>
        <v>5</v>
      </c>
    </row>
    <row r="76" spans="1:16" ht="14.45" customHeight="1">
      <c r="A76" s="164">
        <v>43621</v>
      </c>
      <c r="B76" s="49" t="str">
        <f>Rollover!A76</f>
        <v>Honda</v>
      </c>
      <c r="C76" s="49" t="str">
        <f>Rollover!B76</f>
        <v>Passport SUV FWD</v>
      </c>
      <c r="D76" s="10">
        <f>Rollover!C76</f>
        <v>2019</v>
      </c>
      <c r="E76" s="24">
        <f>Front!AW76</f>
        <v>5</v>
      </c>
      <c r="F76" s="49">
        <f>Front!AX76</f>
        <v>4</v>
      </c>
      <c r="G76" s="49">
        <f>Front!AY76</f>
        <v>4</v>
      </c>
      <c r="H76" s="24">
        <f>'Side MDB'!AC76</f>
        <v>5</v>
      </c>
      <c r="I76" s="24">
        <f>'Side MDB'!AD76</f>
        <v>5</v>
      </c>
      <c r="J76" s="24">
        <f>'Side MDB'!AE76</f>
        <v>5</v>
      </c>
      <c r="K76" s="100">
        <f>'Side Pole'!P76</f>
        <v>5</v>
      </c>
      <c r="L76" s="100">
        <f>'Side Pole'!S76</f>
        <v>5</v>
      </c>
      <c r="M76" s="100">
        <f>'Side Pole'!V76</f>
        <v>5</v>
      </c>
      <c r="N76" s="101">
        <f>Rollover!J76</f>
        <v>4</v>
      </c>
      <c r="O76" s="102">
        <f>ROUND(5/12*Front!AV76+4/12*'Side Pole'!U76+3/12*Rollover!I76,2)</f>
        <v>0.61</v>
      </c>
      <c r="P76" s="103">
        <f t="shared" si="2"/>
        <v>5</v>
      </c>
    </row>
    <row r="77" spans="1:16" ht="14.45" customHeight="1">
      <c r="A77" s="164">
        <v>43621</v>
      </c>
      <c r="B77" s="49" t="str">
        <f>Rollover!A77</f>
        <v>Honda</v>
      </c>
      <c r="C77" s="49" t="str">
        <f>Rollover!B77</f>
        <v>Passport SUV AWD</v>
      </c>
      <c r="D77" s="10">
        <f>Rollover!C77</f>
        <v>2019</v>
      </c>
      <c r="E77" s="24">
        <f>Front!AW77</f>
        <v>5</v>
      </c>
      <c r="F77" s="49">
        <f>Front!AX77</f>
        <v>4</v>
      </c>
      <c r="G77" s="49">
        <f>Front!AY77</f>
        <v>4</v>
      </c>
      <c r="H77" s="24">
        <f>'Side MDB'!AC77</f>
        <v>5</v>
      </c>
      <c r="I77" s="24">
        <f>'Side MDB'!AD77</f>
        <v>5</v>
      </c>
      <c r="J77" s="24">
        <f>'Side MDB'!AE77</f>
        <v>5</v>
      </c>
      <c r="K77" s="100">
        <f>'Side Pole'!P77</f>
        <v>5</v>
      </c>
      <c r="L77" s="100">
        <f>'Side Pole'!S77</f>
        <v>5</v>
      </c>
      <c r="M77" s="100">
        <f>'Side Pole'!V77</f>
        <v>5</v>
      </c>
      <c r="N77" s="101">
        <f>Rollover!J77</f>
        <v>4</v>
      </c>
      <c r="O77" s="102">
        <f>ROUND(5/12*Front!AV77+4/12*'Side Pole'!U77+3/12*Rollover!I77,2)</f>
        <v>0.62</v>
      </c>
      <c r="P77" s="103">
        <f t="shared" si="2"/>
        <v>5</v>
      </c>
    </row>
    <row r="78" spans="1:16" ht="14.45" customHeight="1">
      <c r="A78" s="163">
        <v>43550</v>
      </c>
      <c r="B78" s="49" t="str">
        <f>Rollover!A78</f>
        <v>Hyundai</v>
      </c>
      <c r="C78" s="49" t="str">
        <f>Rollover!B78</f>
        <v>Kona SUV FWD</v>
      </c>
      <c r="D78" s="10">
        <f>Rollover!C78</f>
        <v>2019</v>
      </c>
      <c r="E78" s="24">
        <f>Front!AW78</f>
        <v>5</v>
      </c>
      <c r="F78" s="49">
        <f>Front!AX78</f>
        <v>5</v>
      </c>
      <c r="G78" s="49">
        <f>Front!AY78</f>
        <v>5</v>
      </c>
      <c r="H78" s="24">
        <f>'Side MDB'!AC78</f>
        <v>5</v>
      </c>
      <c r="I78" s="24">
        <f>'Side MDB'!AD78</f>
        <v>5</v>
      </c>
      <c r="J78" s="24">
        <f>'Side MDB'!AE78</f>
        <v>5</v>
      </c>
      <c r="K78" s="100">
        <f>'Side Pole'!P78</f>
        <v>5</v>
      </c>
      <c r="L78" s="100">
        <f>'Side Pole'!S78</f>
        <v>5</v>
      </c>
      <c r="M78" s="100">
        <f>'Side Pole'!V78</f>
        <v>5</v>
      </c>
      <c r="N78" s="101">
        <f>Rollover!J78</f>
        <v>4</v>
      </c>
      <c r="O78" s="102">
        <f>ROUND(5/12*Front!AV78+4/12*'Side Pole'!U78+3/12*Rollover!I78,2)</f>
        <v>0.59</v>
      </c>
      <c r="P78" s="103">
        <f t="shared" si="2"/>
        <v>5</v>
      </c>
    </row>
    <row r="79" spans="1:16" ht="14.45" customHeight="1">
      <c r="A79" s="163">
        <v>43550</v>
      </c>
      <c r="B79" s="49" t="str">
        <f>Rollover!A79</f>
        <v>Hyundai</v>
      </c>
      <c r="C79" s="49" t="str">
        <f>Rollover!B79</f>
        <v>Kona SUV AWD</v>
      </c>
      <c r="D79" s="10">
        <f>Rollover!C79</f>
        <v>2019</v>
      </c>
      <c r="E79" s="24">
        <f>Front!AW79</f>
        <v>5</v>
      </c>
      <c r="F79" s="49">
        <f>Front!AX79</f>
        <v>5</v>
      </c>
      <c r="G79" s="49">
        <f>Front!AY79</f>
        <v>5</v>
      </c>
      <c r="H79" s="24">
        <f>'Side MDB'!AC79</f>
        <v>5</v>
      </c>
      <c r="I79" s="24">
        <f>'Side MDB'!AD79</f>
        <v>5</v>
      </c>
      <c r="J79" s="24">
        <f>'Side MDB'!AE79</f>
        <v>5</v>
      </c>
      <c r="K79" s="100">
        <f>'Side Pole'!P79</f>
        <v>5</v>
      </c>
      <c r="L79" s="100">
        <f>'Side Pole'!S79</f>
        <v>5</v>
      </c>
      <c r="M79" s="100">
        <f>'Side Pole'!V79</f>
        <v>5</v>
      </c>
      <c r="N79" s="101">
        <f>Rollover!J79</f>
        <v>4</v>
      </c>
      <c r="O79" s="102">
        <f>ROUND(5/12*Front!AV79+4/12*'Side Pole'!U79+3/12*Rollover!I79,2)</f>
        <v>0.57999999999999996</v>
      </c>
      <c r="P79" s="103">
        <f t="shared" si="2"/>
        <v>5</v>
      </c>
    </row>
    <row r="80" spans="1:16" ht="14.45" customHeight="1">
      <c r="A80" s="163">
        <v>43530</v>
      </c>
      <c r="B80" s="49" t="str">
        <f>Rollover!A80</f>
        <v>Hyundai</v>
      </c>
      <c r="C80" s="49" t="str">
        <f>Rollover!B80</f>
        <v>Santa Fe SUV FWD</v>
      </c>
      <c r="D80" s="10">
        <f>Rollover!C80</f>
        <v>2019</v>
      </c>
      <c r="E80" s="24">
        <f>Front!AW80</f>
        <v>4</v>
      </c>
      <c r="F80" s="49">
        <f>Front!AX80</f>
        <v>5</v>
      </c>
      <c r="G80" s="49">
        <f>Front!AY80</f>
        <v>4</v>
      </c>
      <c r="H80" s="24">
        <f>'Side MDB'!AC80</f>
        <v>5</v>
      </c>
      <c r="I80" s="24">
        <f>'Side MDB'!AD80</f>
        <v>5</v>
      </c>
      <c r="J80" s="24">
        <f>'Side MDB'!AE80</f>
        <v>5</v>
      </c>
      <c r="K80" s="100">
        <f>'Side Pole'!P80</f>
        <v>5</v>
      </c>
      <c r="L80" s="100">
        <f>'Side Pole'!S80</f>
        <v>5</v>
      </c>
      <c r="M80" s="100">
        <f>'Side Pole'!V80</f>
        <v>5</v>
      </c>
      <c r="N80" s="101">
        <f>Rollover!J80</f>
        <v>4</v>
      </c>
      <c r="O80" s="102">
        <f>ROUND(5/12*Front!AV80+4/12*'Side Pole'!U80+3/12*Rollover!I80,2)</f>
        <v>0.61</v>
      </c>
      <c r="P80" s="103">
        <f t="shared" si="2"/>
        <v>5</v>
      </c>
    </row>
    <row r="81" spans="1:16" ht="14.45" customHeight="1">
      <c r="A81" s="163">
        <v>43530</v>
      </c>
      <c r="B81" s="49" t="str">
        <f>Rollover!A81</f>
        <v>Hyundai</v>
      </c>
      <c r="C81" s="49" t="str">
        <f>Rollover!B81</f>
        <v>Santa Fe SUV AWD</v>
      </c>
      <c r="D81" s="10">
        <f>Rollover!C81</f>
        <v>2019</v>
      </c>
      <c r="E81" s="24">
        <f>Front!AW81</f>
        <v>4</v>
      </c>
      <c r="F81" s="49">
        <f>Front!AX81</f>
        <v>5</v>
      </c>
      <c r="G81" s="49">
        <f>Front!AY81</f>
        <v>4</v>
      </c>
      <c r="H81" s="24">
        <f>'Side MDB'!AC81</f>
        <v>5</v>
      </c>
      <c r="I81" s="24">
        <f>'Side MDB'!AD81</f>
        <v>5</v>
      </c>
      <c r="J81" s="24">
        <f>'Side MDB'!AE81</f>
        <v>5</v>
      </c>
      <c r="K81" s="100">
        <f>'Side Pole'!P81</f>
        <v>5</v>
      </c>
      <c r="L81" s="100">
        <f>'Side Pole'!S81</f>
        <v>5</v>
      </c>
      <c r="M81" s="100">
        <f>'Side Pole'!V81</f>
        <v>5</v>
      </c>
      <c r="N81" s="101">
        <f>Rollover!J81</f>
        <v>4</v>
      </c>
      <c r="O81" s="102">
        <f>ROUND(5/12*Front!AV81+4/12*'Side Pole'!U81+3/12*Rollover!I81,2)</f>
        <v>0.59</v>
      </c>
      <c r="P81" s="103">
        <f t="shared" si="2"/>
        <v>5</v>
      </c>
    </row>
    <row r="82" spans="1:16" ht="14.45" customHeight="1">
      <c r="A82" s="164">
        <v>43606</v>
      </c>
      <c r="B82" s="49" t="str">
        <f>Rollover!A82</f>
        <v>Infiniti</v>
      </c>
      <c r="C82" s="49" t="str">
        <f>Rollover!B82</f>
        <v>QX50 SUV FWD</v>
      </c>
      <c r="D82" s="10">
        <f>Rollover!C82</f>
        <v>2019</v>
      </c>
      <c r="E82" s="24">
        <f>Front!AW82</f>
        <v>5</v>
      </c>
      <c r="F82" s="49">
        <f>Front!AX82</f>
        <v>4</v>
      </c>
      <c r="G82" s="49">
        <f>Front!AY82</f>
        <v>5</v>
      </c>
      <c r="H82" s="24">
        <f>'Side MDB'!AC82</f>
        <v>5</v>
      </c>
      <c r="I82" s="24">
        <f>'Side MDB'!AD82</f>
        <v>5</v>
      </c>
      <c r="J82" s="24">
        <f>'Side MDB'!AE82</f>
        <v>5</v>
      </c>
      <c r="K82" s="100">
        <f>'Side Pole'!P82</f>
        <v>5</v>
      </c>
      <c r="L82" s="100">
        <f>'Side Pole'!S82</f>
        <v>5</v>
      </c>
      <c r="M82" s="100">
        <f>'Side Pole'!V82</f>
        <v>5</v>
      </c>
      <c r="N82" s="101">
        <f>Rollover!J82</f>
        <v>4</v>
      </c>
      <c r="O82" s="102">
        <f>ROUND(5/12*Front!AV82+4/12*'Side Pole'!U82+3/12*Rollover!I82,2)</f>
        <v>0.59</v>
      </c>
      <c r="P82" s="103">
        <f t="shared" si="2"/>
        <v>5</v>
      </c>
    </row>
    <row r="83" spans="1:16" ht="14.45" customHeight="1">
      <c r="A83" s="164">
        <v>43606</v>
      </c>
      <c r="B83" s="49" t="str">
        <f>Rollover!A83</f>
        <v>Infiniti</v>
      </c>
      <c r="C83" s="49" t="str">
        <f>Rollover!B83</f>
        <v>QX50 SUV AWD</v>
      </c>
      <c r="D83" s="10">
        <f>Rollover!C83</f>
        <v>2019</v>
      </c>
      <c r="E83" s="24">
        <f>Front!AW83</f>
        <v>5</v>
      </c>
      <c r="F83" s="49">
        <f>Front!AX83</f>
        <v>4</v>
      </c>
      <c r="G83" s="49">
        <f>Front!AY83</f>
        <v>5</v>
      </c>
      <c r="H83" s="24">
        <f>'Side MDB'!AC83</f>
        <v>5</v>
      </c>
      <c r="I83" s="24">
        <f>'Side MDB'!AD83</f>
        <v>5</v>
      </c>
      <c r="J83" s="24">
        <f>'Side MDB'!AE83</f>
        <v>5</v>
      </c>
      <c r="K83" s="100">
        <f>'Side Pole'!P83</f>
        <v>5</v>
      </c>
      <c r="L83" s="100">
        <f>'Side Pole'!S83</f>
        <v>5</v>
      </c>
      <c r="M83" s="100">
        <f>'Side Pole'!V83</f>
        <v>5</v>
      </c>
      <c r="N83" s="101">
        <f>Rollover!J83</f>
        <v>4</v>
      </c>
      <c r="O83" s="102">
        <f>ROUND(5/12*Front!AV83+4/12*'Side Pole'!U83+3/12*Rollover!I83,2)</f>
        <v>0.57999999999999996</v>
      </c>
      <c r="P83" s="103">
        <f t="shared" si="2"/>
        <v>5</v>
      </c>
    </row>
    <row r="84" spans="1:16" ht="14.45" customHeight="1">
      <c r="A84" s="164">
        <v>43517</v>
      </c>
      <c r="B84" s="49" t="str">
        <f>Rollover!A84</f>
        <v>Jeep</v>
      </c>
      <c r="C84" s="49" t="str">
        <f>Rollover!B84</f>
        <v>Cherokee SUV FWD</v>
      </c>
      <c r="D84" s="10">
        <f>Rollover!C84</f>
        <v>2019</v>
      </c>
      <c r="E84" s="24">
        <f>Front!AW84</f>
        <v>4</v>
      </c>
      <c r="F84" s="49">
        <f>Front!AX84</f>
        <v>5</v>
      </c>
      <c r="G84" s="49">
        <f>Front!AY84</f>
        <v>4</v>
      </c>
      <c r="H84" s="24">
        <f>'Side MDB'!AC84</f>
        <v>5</v>
      </c>
      <c r="I84" s="24">
        <f>'Side MDB'!AD84</f>
        <v>5</v>
      </c>
      <c r="J84" s="24">
        <f>'Side MDB'!AE84</f>
        <v>5</v>
      </c>
      <c r="K84" s="100">
        <f>'Side Pole'!P84</f>
        <v>5</v>
      </c>
      <c r="L84" s="100">
        <f>'Side Pole'!S84</f>
        <v>5</v>
      </c>
      <c r="M84" s="100">
        <f>'Side Pole'!V84</f>
        <v>5</v>
      </c>
      <c r="N84" s="101">
        <f>Rollover!J84</f>
        <v>4</v>
      </c>
      <c r="O84" s="102">
        <f>ROUND(5/12*Front!AV84+4/12*'Side Pole'!U84+3/12*Rollover!I84,2)</f>
        <v>0.7</v>
      </c>
      <c r="P84" s="103">
        <f t="shared" si="2"/>
        <v>4</v>
      </c>
    </row>
    <row r="85" spans="1:16" ht="14.45" customHeight="1">
      <c r="A85" s="164">
        <v>43517</v>
      </c>
      <c r="B85" s="49" t="str">
        <f>Rollover!A85</f>
        <v>Jeep</v>
      </c>
      <c r="C85" s="49" t="str">
        <f>Rollover!B85</f>
        <v>Cherokee SUV 4WD</v>
      </c>
      <c r="D85" s="10">
        <f>Rollover!C85</f>
        <v>2019</v>
      </c>
      <c r="E85" s="24">
        <f>Front!AW85</f>
        <v>4</v>
      </c>
      <c r="F85" s="49">
        <f>Front!AX85</f>
        <v>5</v>
      </c>
      <c r="G85" s="49">
        <f>Front!AY85</f>
        <v>4</v>
      </c>
      <c r="H85" s="24">
        <f>'Side MDB'!AC85</f>
        <v>5</v>
      </c>
      <c r="I85" s="24">
        <f>'Side MDB'!AD85</f>
        <v>5</v>
      </c>
      <c r="J85" s="24">
        <f>'Side MDB'!AE85</f>
        <v>5</v>
      </c>
      <c r="K85" s="100">
        <f>'Side Pole'!P85</f>
        <v>5</v>
      </c>
      <c r="L85" s="100">
        <f>'Side Pole'!S85</f>
        <v>5</v>
      </c>
      <c r="M85" s="100">
        <f>'Side Pole'!V85</f>
        <v>5</v>
      </c>
      <c r="N85" s="101">
        <f>Rollover!J85</f>
        <v>4</v>
      </c>
      <c r="O85" s="102">
        <f>ROUND(5/12*Front!AV85+4/12*'Side Pole'!U85+3/12*Rollover!I85,2)</f>
        <v>0.7</v>
      </c>
      <c r="P85" s="103">
        <f t="shared" si="2"/>
        <v>4</v>
      </c>
    </row>
    <row r="86" spans="1:16" ht="14.45" customHeight="1">
      <c r="A86" s="164">
        <v>43690</v>
      </c>
      <c r="B86" s="49" t="str">
        <f>Rollover!A86</f>
        <v>Jeep</v>
      </c>
      <c r="C86" s="49" t="str">
        <f>Rollover!B86</f>
        <v>Grand Cherokee SUV 2WD</v>
      </c>
      <c r="D86" s="10">
        <f>Rollover!C86</f>
        <v>2019</v>
      </c>
      <c r="E86" s="24">
        <f>Front!AW86</f>
        <v>4</v>
      </c>
      <c r="F86" s="49">
        <f>Front!AX86</f>
        <v>5</v>
      </c>
      <c r="G86" s="49">
        <f>Front!AY86</f>
        <v>4</v>
      </c>
      <c r="H86" s="24">
        <f>'Side MDB'!AC86</f>
        <v>5</v>
      </c>
      <c r="I86" s="24">
        <f>'Side MDB'!AD86</f>
        <v>5</v>
      </c>
      <c r="J86" s="24">
        <f>'Side MDB'!AE86</f>
        <v>5</v>
      </c>
      <c r="K86" s="100">
        <f>'Side Pole'!P86</f>
        <v>5</v>
      </c>
      <c r="L86" s="100">
        <f>'Side Pole'!S86</f>
        <v>5</v>
      </c>
      <c r="M86" s="100">
        <f>'Side Pole'!V86</f>
        <v>5</v>
      </c>
      <c r="N86" s="101">
        <f>Rollover!J86</f>
        <v>3</v>
      </c>
      <c r="O86" s="102">
        <f>ROUND(5/12*Front!AV86+4/12*'Side Pole'!U86+3/12*Rollover!I86,2)</f>
        <v>0.72</v>
      </c>
      <c r="P86" s="103">
        <f t="shared" si="2"/>
        <v>4</v>
      </c>
    </row>
    <row r="87" spans="1:16" ht="14.45" customHeight="1">
      <c r="A87" s="164">
        <v>43690</v>
      </c>
      <c r="B87" s="49" t="str">
        <f>Rollover!A87</f>
        <v>Jeep</v>
      </c>
      <c r="C87" s="49" t="str">
        <f>Rollover!B87</f>
        <v>Grand Cherokee SUV 4WD</v>
      </c>
      <c r="D87" s="10">
        <f>Rollover!C87</f>
        <v>2019</v>
      </c>
      <c r="E87" s="24">
        <f>Front!AW87</f>
        <v>4</v>
      </c>
      <c r="F87" s="49">
        <f>Front!AX87</f>
        <v>5</v>
      </c>
      <c r="G87" s="49">
        <f>Front!AY87</f>
        <v>4</v>
      </c>
      <c r="H87" s="24">
        <f>'Side MDB'!AC87</f>
        <v>5</v>
      </c>
      <c r="I87" s="24">
        <f>'Side MDB'!AD87</f>
        <v>5</v>
      </c>
      <c r="J87" s="24">
        <f>'Side MDB'!AE87</f>
        <v>5</v>
      </c>
      <c r="K87" s="100">
        <f>'Side Pole'!P87</f>
        <v>5</v>
      </c>
      <c r="L87" s="100">
        <f>'Side Pole'!S87</f>
        <v>5</v>
      </c>
      <c r="M87" s="100">
        <f>'Side Pole'!V87</f>
        <v>5</v>
      </c>
      <c r="N87" s="101">
        <f>Rollover!J87</f>
        <v>4</v>
      </c>
      <c r="O87" s="102">
        <f>ROUND(5/12*Front!AV87+4/12*'Side Pole'!U87+3/12*Rollover!I87,2)</f>
        <v>0.66</v>
      </c>
      <c r="P87" s="103">
        <f t="shared" si="2"/>
        <v>5</v>
      </c>
    </row>
    <row r="88" spans="1:16" ht="14.45" customHeight="1">
      <c r="A88" s="164">
        <v>43587</v>
      </c>
      <c r="B88" s="49" t="str">
        <f>Rollover!A88</f>
        <v>Jeep</v>
      </c>
      <c r="C88" s="49" t="str">
        <f>Rollover!B88</f>
        <v>Wrangler Unlimited SUV 4WD</v>
      </c>
      <c r="D88" s="10">
        <f>Rollover!C88</f>
        <v>2019</v>
      </c>
      <c r="E88" s="24">
        <f>Front!AW88</f>
        <v>4</v>
      </c>
      <c r="F88" s="49">
        <f>Front!AX88</f>
        <v>4</v>
      </c>
      <c r="G88" s="49">
        <f>Front!AY88</f>
        <v>4</v>
      </c>
      <c r="H88" s="24" t="e">
        <f>'Side MDB'!AC88</f>
        <v>#NUM!</v>
      </c>
      <c r="I88" s="24" t="e">
        <f>'Side MDB'!AD88</f>
        <v>#NUM!</v>
      </c>
      <c r="J88" s="24" t="e">
        <f>'Side MDB'!AE88</f>
        <v>#NUM!</v>
      </c>
      <c r="K88" s="100" t="e">
        <f>'Side Pole'!P88</f>
        <v>#NUM!</v>
      </c>
      <c r="L88" s="100" t="e">
        <f>'Side Pole'!S88</f>
        <v>#NUM!</v>
      </c>
      <c r="M88" s="100" t="e">
        <f>'Side Pole'!V88</f>
        <v>#NUM!</v>
      </c>
      <c r="N88" s="101">
        <f>Rollover!J88</f>
        <v>3</v>
      </c>
      <c r="O88" s="102" t="e">
        <f>ROUND(5/12*Front!AV88+4/12*'Side Pole'!U88+3/12*Rollover!I88,2)</f>
        <v>#NUM!</v>
      </c>
      <c r="P88" s="103" t="e">
        <f t="shared" si="2"/>
        <v>#NUM!</v>
      </c>
    </row>
    <row r="89" spans="1:16" ht="14.45" customHeight="1">
      <c r="A89" s="164">
        <v>43573</v>
      </c>
      <c r="B89" s="49" t="str">
        <f>Rollover!A89</f>
        <v>Kia</v>
      </c>
      <c r="C89" s="49" t="str">
        <f>Rollover!B89</f>
        <v>Forte 4DR FWD</v>
      </c>
      <c r="D89" s="10">
        <f>Rollover!C89</f>
        <v>2019</v>
      </c>
      <c r="E89" s="24">
        <f>Front!AW89</f>
        <v>4</v>
      </c>
      <c r="F89" s="49">
        <f>Front!AX89</f>
        <v>3</v>
      </c>
      <c r="G89" s="49">
        <f>Front!AY89</f>
        <v>4</v>
      </c>
      <c r="H89" s="24">
        <f>'Side MDB'!AC89</f>
        <v>5</v>
      </c>
      <c r="I89" s="24">
        <f>'Side MDB'!AD89</f>
        <v>5</v>
      </c>
      <c r="J89" s="24">
        <f>'Side MDB'!AE89</f>
        <v>5</v>
      </c>
      <c r="K89" s="100">
        <f>'Side Pole'!P89</f>
        <v>5</v>
      </c>
      <c r="L89" s="100">
        <f>'Side Pole'!S89</f>
        <v>5</v>
      </c>
      <c r="M89" s="100">
        <f>'Side Pole'!V89</f>
        <v>5</v>
      </c>
      <c r="N89" s="101">
        <f>Rollover!J89</f>
        <v>4</v>
      </c>
      <c r="O89" s="102">
        <f>ROUND(5/12*Front!AV89+4/12*'Side Pole'!U89+3/12*Rollover!I89,2)</f>
        <v>0.71</v>
      </c>
      <c r="P89" s="103">
        <f t="shared" si="2"/>
        <v>4</v>
      </c>
    </row>
    <row r="90" spans="1:16" ht="14.45" customHeight="1">
      <c r="A90" s="164">
        <v>43655</v>
      </c>
      <c r="B90" s="49" t="str">
        <f>Rollover!A90</f>
        <v>Kia</v>
      </c>
      <c r="C90" s="49" t="str">
        <f>Rollover!B90</f>
        <v>Niro Hybrid SUV FWD</v>
      </c>
      <c r="D90" s="10">
        <f>Rollover!C90</f>
        <v>2019</v>
      </c>
      <c r="E90" s="24">
        <f>Front!AW90</f>
        <v>4</v>
      </c>
      <c r="F90" s="49">
        <f>Front!AX90</f>
        <v>3</v>
      </c>
      <c r="G90" s="49">
        <f>Front!AY90</f>
        <v>4</v>
      </c>
      <c r="H90" s="24">
        <f>'Side MDB'!AC90</f>
        <v>5</v>
      </c>
      <c r="I90" s="24">
        <f>'Side MDB'!AD90</f>
        <v>4</v>
      </c>
      <c r="J90" s="24">
        <f>'Side MDB'!AE90</f>
        <v>5</v>
      </c>
      <c r="K90" s="100">
        <f>'Side Pole'!P90</f>
        <v>5</v>
      </c>
      <c r="L90" s="100">
        <f>'Side Pole'!S90</f>
        <v>5</v>
      </c>
      <c r="M90" s="100">
        <f>'Side Pole'!V90</f>
        <v>5</v>
      </c>
      <c r="N90" s="101">
        <f>Rollover!J90</f>
        <v>4</v>
      </c>
      <c r="O90" s="102">
        <f>ROUND(5/12*Front!AV90+4/12*'Side Pole'!U90+3/12*Rollover!I90,2)</f>
        <v>0.76</v>
      </c>
      <c r="P90" s="103">
        <f t="shared" si="2"/>
        <v>4</v>
      </c>
    </row>
    <row r="91" spans="1:16" ht="14.45" customHeight="1">
      <c r="A91" s="164">
        <v>43543</v>
      </c>
      <c r="B91" s="49" t="str">
        <f>Rollover!A91</f>
        <v xml:space="preserve">Lexus </v>
      </c>
      <c r="C91" s="49" t="str">
        <f>Rollover!B91</f>
        <v>ES 350 4DR FWD</v>
      </c>
      <c r="D91" s="10">
        <f>Rollover!C91</f>
        <v>2019</v>
      </c>
      <c r="E91" s="24">
        <f>Front!AW91</f>
        <v>5</v>
      </c>
      <c r="F91" s="49">
        <f>Front!AX91</f>
        <v>4</v>
      </c>
      <c r="G91" s="49">
        <f>Front!AY91</f>
        <v>4</v>
      </c>
      <c r="H91" s="24">
        <f>'Side MDB'!AC91</f>
        <v>5</v>
      </c>
      <c r="I91" s="24">
        <f>'Side MDB'!AD91</f>
        <v>5</v>
      </c>
      <c r="J91" s="24">
        <f>'Side MDB'!AE91</f>
        <v>5</v>
      </c>
      <c r="K91" s="100">
        <f>'Side Pole'!P91</f>
        <v>5</v>
      </c>
      <c r="L91" s="100">
        <f>'Side Pole'!S91</f>
        <v>5</v>
      </c>
      <c r="M91" s="100">
        <f>'Side Pole'!V91</f>
        <v>5</v>
      </c>
      <c r="N91" s="101">
        <f>Rollover!J91</f>
        <v>4</v>
      </c>
      <c r="O91" s="102">
        <f>ROUND(5/12*Front!AV91+4/12*'Side Pole'!U91+3/12*Rollover!I91,2)</f>
        <v>0.52</v>
      </c>
      <c r="P91" s="103">
        <f t="shared" si="2"/>
        <v>5</v>
      </c>
    </row>
    <row r="92" spans="1:16" ht="14.45" customHeight="1">
      <c r="A92" s="164">
        <v>43543</v>
      </c>
      <c r="B92" s="10" t="str">
        <f>Rollover!A92</f>
        <v xml:space="preserve">Lexus </v>
      </c>
      <c r="C92" s="10" t="str">
        <f>Rollover!B92</f>
        <v>ES 300h 4DR FWD</v>
      </c>
      <c r="D92" s="10">
        <f>Rollover!C92</f>
        <v>2019</v>
      </c>
      <c r="E92" s="24">
        <f>Front!AW92</f>
        <v>5</v>
      </c>
      <c r="F92" s="49">
        <f>Front!AX92</f>
        <v>4</v>
      </c>
      <c r="G92" s="49">
        <f>Front!AY92</f>
        <v>4</v>
      </c>
      <c r="H92" s="24">
        <f>'Side MDB'!AC92</f>
        <v>5</v>
      </c>
      <c r="I92" s="24">
        <f>'Side MDB'!AD92</f>
        <v>5</v>
      </c>
      <c r="J92" s="24">
        <f>'Side MDB'!AE92</f>
        <v>5</v>
      </c>
      <c r="K92" s="100">
        <f>'Side Pole'!P92</f>
        <v>5</v>
      </c>
      <c r="L92" s="100">
        <f>'Side Pole'!S92</f>
        <v>5</v>
      </c>
      <c r="M92" s="100">
        <f>'Side Pole'!V92</f>
        <v>5</v>
      </c>
      <c r="N92" s="101">
        <f>Rollover!J92</f>
        <v>4</v>
      </c>
      <c r="O92" s="102">
        <f>ROUND(5/12*Front!AV92+4/12*'Side Pole'!U92+3/12*Rollover!I92,2)</f>
        <v>0.52</v>
      </c>
      <c r="P92" s="103">
        <f t="shared" si="2"/>
        <v>5</v>
      </c>
    </row>
    <row r="93" spans="1:16" ht="14.45" customHeight="1">
      <c r="A93" s="164">
        <v>43606</v>
      </c>
      <c r="B93" s="49" t="str">
        <f>Rollover!A93</f>
        <v xml:space="preserve">Lexus </v>
      </c>
      <c r="C93" s="49" t="str">
        <f>Rollover!B93</f>
        <v>UX200 5HB FWD</v>
      </c>
      <c r="D93" s="10">
        <f>Rollover!C93</f>
        <v>2019</v>
      </c>
      <c r="E93" s="24">
        <f>Front!AW93</f>
        <v>4</v>
      </c>
      <c r="F93" s="49">
        <f>Front!AX93</f>
        <v>4</v>
      </c>
      <c r="G93" s="49">
        <f>Front!AY93</f>
        <v>4</v>
      </c>
      <c r="H93" s="24">
        <f>'Side MDB'!AC93</f>
        <v>5</v>
      </c>
      <c r="I93" s="24">
        <f>'Side MDB'!AD93</f>
        <v>5</v>
      </c>
      <c r="J93" s="24">
        <f>'Side MDB'!AE93</f>
        <v>5</v>
      </c>
      <c r="K93" s="100">
        <f>'Side Pole'!P93</f>
        <v>5</v>
      </c>
      <c r="L93" s="100">
        <f>'Side Pole'!S93</f>
        <v>5</v>
      </c>
      <c r="M93" s="100">
        <f>'Side Pole'!V93</f>
        <v>5</v>
      </c>
      <c r="N93" s="101">
        <f>Rollover!J93</f>
        <v>4</v>
      </c>
      <c r="O93" s="102">
        <f>ROUND(5/12*Front!AV93+4/12*'Side Pole'!U93+3/12*Rollover!I93,2)</f>
        <v>0.62</v>
      </c>
      <c r="P93" s="103">
        <f t="shared" si="2"/>
        <v>5</v>
      </c>
    </row>
    <row r="94" spans="1:16" ht="14.45" customHeight="1">
      <c r="A94" s="164">
        <v>43606</v>
      </c>
      <c r="B94" s="10" t="str">
        <f>Rollover!A94</f>
        <v xml:space="preserve">Lexus </v>
      </c>
      <c r="C94" s="10" t="str">
        <f>Rollover!B94</f>
        <v>UX250h 5HB AWD</v>
      </c>
      <c r="D94" s="10">
        <f>Rollover!C94</f>
        <v>2019</v>
      </c>
      <c r="E94" s="24">
        <f>Front!AW94</f>
        <v>4</v>
      </c>
      <c r="F94" s="49">
        <f>Front!AX94</f>
        <v>4</v>
      </c>
      <c r="G94" s="49">
        <f>Front!AY94</f>
        <v>4</v>
      </c>
      <c r="H94" s="24">
        <f>'Side MDB'!AC94</f>
        <v>5</v>
      </c>
      <c r="I94" s="24">
        <f>'Side MDB'!AD94</f>
        <v>5</v>
      </c>
      <c r="J94" s="24">
        <f>'Side MDB'!AE94</f>
        <v>5</v>
      </c>
      <c r="K94" s="100">
        <f>'Side Pole'!P94</f>
        <v>5</v>
      </c>
      <c r="L94" s="100">
        <f>'Side Pole'!S94</f>
        <v>5</v>
      </c>
      <c r="M94" s="100">
        <f>'Side Pole'!V94</f>
        <v>5</v>
      </c>
      <c r="N94" s="101">
        <f>Rollover!J94</f>
        <v>4</v>
      </c>
      <c r="O94" s="102">
        <f>ROUND(5/12*Front!AV94+4/12*'Side Pole'!U94+3/12*Rollover!I94,2)</f>
        <v>0.62</v>
      </c>
      <c r="P94" s="103">
        <f t="shared" si="2"/>
        <v>5</v>
      </c>
    </row>
    <row r="95" spans="1:16" ht="14.45" customHeight="1">
      <c r="A95" s="163">
        <v>43670</v>
      </c>
      <c r="B95" s="49" t="str">
        <f>Rollover!A95</f>
        <v>Nissan</v>
      </c>
      <c r="C95" s="49" t="str">
        <f>Rollover!B95</f>
        <v>Altima 4DR FWD</v>
      </c>
      <c r="D95" s="10">
        <f>Rollover!C95</f>
        <v>2019</v>
      </c>
      <c r="E95" s="24">
        <f>Front!AW95</f>
        <v>5</v>
      </c>
      <c r="F95" s="49">
        <f>Front!AX95</f>
        <v>4</v>
      </c>
      <c r="G95" s="49">
        <f>Front!AY95</f>
        <v>4</v>
      </c>
      <c r="H95" s="24">
        <f>'Side MDB'!AC95</f>
        <v>4</v>
      </c>
      <c r="I95" s="24">
        <f>'Side MDB'!AD95</f>
        <v>5</v>
      </c>
      <c r="J95" s="24">
        <f>'Side MDB'!AE95</f>
        <v>5</v>
      </c>
      <c r="K95" s="100">
        <f>'Side Pole'!P95</f>
        <v>5</v>
      </c>
      <c r="L95" s="100">
        <f>'Side Pole'!S95</f>
        <v>4</v>
      </c>
      <c r="M95" s="100">
        <f>'Side Pole'!V95</f>
        <v>5</v>
      </c>
      <c r="N95" s="101">
        <f>Rollover!J95</f>
        <v>5</v>
      </c>
      <c r="O95" s="102">
        <f>ROUND(5/12*Front!AV95+4/12*'Side Pole'!U95+3/12*Rollover!I95,2)</f>
        <v>0.59</v>
      </c>
      <c r="P95" s="103">
        <f t="shared" si="2"/>
        <v>5</v>
      </c>
    </row>
    <row r="96" spans="1:16" ht="14.45" customHeight="1">
      <c r="A96" s="163">
        <v>43670</v>
      </c>
      <c r="B96" s="10" t="str">
        <f>Rollover!A96</f>
        <v>Nissan</v>
      </c>
      <c r="C96" s="10" t="str">
        <f>Rollover!B96</f>
        <v>Altima 4DR AWD</v>
      </c>
      <c r="D96" s="10">
        <f>Rollover!C96</f>
        <v>2019</v>
      </c>
      <c r="E96" s="24">
        <f>Front!AW96</f>
        <v>5</v>
      </c>
      <c r="F96" s="49">
        <f>Front!AX96</f>
        <v>4</v>
      </c>
      <c r="G96" s="49">
        <f>Front!AY96</f>
        <v>4</v>
      </c>
      <c r="H96" s="24">
        <f>'Side MDB'!AC96</f>
        <v>4</v>
      </c>
      <c r="I96" s="24">
        <f>'Side MDB'!AD96</f>
        <v>5</v>
      </c>
      <c r="J96" s="24">
        <f>'Side MDB'!AE96</f>
        <v>5</v>
      </c>
      <c r="K96" s="100">
        <f>'Side Pole'!P96</f>
        <v>5</v>
      </c>
      <c r="L96" s="100">
        <f>'Side Pole'!S96</f>
        <v>4</v>
      </c>
      <c r="M96" s="100">
        <f>'Side Pole'!V96</f>
        <v>5</v>
      </c>
      <c r="N96" s="101">
        <f>Rollover!J96</f>
        <v>5</v>
      </c>
      <c r="O96" s="102">
        <f>ROUND(5/12*Front!AV96+4/12*'Side Pole'!U96+3/12*Rollover!I96,2)</f>
        <v>0.59</v>
      </c>
      <c r="P96" s="103">
        <f t="shared" si="2"/>
        <v>5</v>
      </c>
    </row>
    <row r="97" spans="1:16" ht="14.45" customHeight="1">
      <c r="A97" s="163">
        <v>43432</v>
      </c>
      <c r="B97" s="49" t="str">
        <f>Rollover!A97</f>
        <v>Nissan</v>
      </c>
      <c r="C97" s="49" t="str">
        <f>Rollover!B97</f>
        <v>Armada SUV RWD</v>
      </c>
      <c r="D97" s="10">
        <f>Rollover!C97</f>
        <v>2019</v>
      </c>
      <c r="E97" s="24">
        <f>Front!AW97</f>
        <v>2</v>
      </c>
      <c r="F97" s="49">
        <f>Front!AX97</f>
        <v>3</v>
      </c>
      <c r="G97" s="49">
        <f>Front!AY97</f>
        <v>3</v>
      </c>
      <c r="H97" s="24">
        <f>'Side MDB'!AC97</f>
        <v>5</v>
      </c>
      <c r="I97" s="24">
        <f>'Side MDB'!AD97</f>
        <v>5</v>
      </c>
      <c r="J97" s="24">
        <f>'Side MDB'!AE97</f>
        <v>5</v>
      </c>
      <c r="K97" s="100">
        <f>'Side Pole'!P97</f>
        <v>5</v>
      </c>
      <c r="L97" s="100">
        <f>'Side Pole'!S97</f>
        <v>5</v>
      </c>
      <c r="M97" s="100">
        <f>'Side Pole'!V97</f>
        <v>5</v>
      </c>
      <c r="N97" s="101">
        <f>Rollover!J97</f>
        <v>3</v>
      </c>
      <c r="O97" s="102">
        <f>ROUND(5/12*Front!AV97+4/12*'Side Pole'!U97+3/12*Rollover!I97,2)</f>
        <v>0.98</v>
      </c>
      <c r="P97" s="103">
        <f t="shared" si="2"/>
        <v>4</v>
      </c>
    </row>
    <row r="98" spans="1:16" ht="14.45" customHeight="1">
      <c r="A98" s="163">
        <v>43432</v>
      </c>
      <c r="B98" s="49" t="str">
        <f>Rollover!A98</f>
        <v>Nissan</v>
      </c>
      <c r="C98" s="49" t="str">
        <f>Rollover!B98</f>
        <v>Armada SUV AWD</v>
      </c>
      <c r="D98" s="10">
        <f>Rollover!C98</f>
        <v>2019</v>
      </c>
      <c r="E98" s="24">
        <f>Front!AW98</f>
        <v>2</v>
      </c>
      <c r="F98" s="49">
        <f>Front!AX98</f>
        <v>3</v>
      </c>
      <c r="G98" s="49">
        <f>Front!AY98</f>
        <v>3</v>
      </c>
      <c r="H98" s="24">
        <f>'Side MDB'!AC98</f>
        <v>5</v>
      </c>
      <c r="I98" s="24">
        <f>'Side MDB'!AD98</f>
        <v>5</v>
      </c>
      <c r="J98" s="24">
        <f>'Side MDB'!AE98</f>
        <v>5</v>
      </c>
      <c r="K98" s="100">
        <f>'Side Pole'!P98</f>
        <v>5</v>
      </c>
      <c r="L98" s="100">
        <f>'Side Pole'!S98</f>
        <v>5</v>
      </c>
      <c r="M98" s="100">
        <f>'Side Pole'!V98</f>
        <v>5</v>
      </c>
      <c r="N98" s="101">
        <f>Rollover!J98</f>
        <v>3</v>
      </c>
      <c r="O98" s="102">
        <f>ROUND(5/12*Front!AV98+4/12*'Side Pole'!U98+3/12*Rollover!I98,2)</f>
        <v>0.95</v>
      </c>
      <c r="P98" s="103">
        <f t="shared" si="2"/>
        <v>4</v>
      </c>
    </row>
    <row r="99" spans="1:16" ht="14.45" customHeight="1">
      <c r="A99" s="163">
        <v>43432</v>
      </c>
      <c r="B99" s="10" t="str">
        <f>Rollover!A99</f>
        <v>Infiniti</v>
      </c>
      <c r="C99" s="10" t="str">
        <f>Rollover!B99</f>
        <v>QX80 SUV RWD</v>
      </c>
      <c r="D99" s="10">
        <f>Rollover!C99</f>
        <v>2019</v>
      </c>
      <c r="E99" s="24">
        <f>Front!AW99</f>
        <v>2</v>
      </c>
      <c r="F99" s="49">
        <f>Front!AX99</f>
        <v>3</v>
      </c>
      <c r="G99" s="49">
        <f>Front!AY99</f>
        <v>3</v>
      </c>
      <c r="H99" s="24">
        <f>'Side MDB'!AC99</f>
        <v>5</v>
      </c>
      <c r="I99" s="24">
        <f>'Side MDB'!AD99</f>
        <v>5</v>
      </c>
      <c r="J99" s="24">
        <f>'Side MDB'!AE99</f>
        <v>5</v>
      </c>
      <c r="K99" s="100">
        <f>'Side Pole'!P99</f>
        <v>5</v>
      </c>
      <c r="L99" s="100">
        <f>'Side Pole'!S99</f>
        <v>5</v>
      </c>
      <c r="M99" s="100">
        <f>'Side Pole'!V99</f>
        <v>5</v>
      </c>
      <c r="N99" s="101">
        <f>Rollover!J99</f>
        <v>3</v>
      </c>
      <c r="O99" s="102">
        <f>ROUND(5/12*Front!AV99+4/12*'Side Pole'!U99+3/12*Rollover!I99,2)</f>
        <v>0.98</v>
      </c>
      <c r="P99" s="103">
        <f t="shared" si="2"/>
        <v>4</v>
      </c>
    </row>
    <row r="100" spans="1:16" ht="14.45" customHeight="1">
      <c r="A100" s="163">
        <v>43432</v>
      </c>
      <c r="B100" s="10" t="str">
        <f>Rollover!A100</f>
        <v>Infiniti</v>
      </c>
      <c r="C100" s="10" t="str">
        <f>Rollover!B100</f>
        <v>QX80 SUV AWD</v>
      </c>
      <c r="D100" s="10">
        <f>Rollover!C100</f>
        <v>2019</v>
      </c>
      <c r="E100" s="24">
        <f>Front!AW100</f>
        <v>2</v>
      </c>
      <c r="F100" s="49">
        <f>Front!AX100</f>
        <v>3</v>
      </c>
      <c r="G100" s="49">
        <f>Front!AY100</f>
        <v>3</v>
      </c>
      <c r="H100" s="24">
        <f>'Side MDB'!AC100</f>
        <v>5</v>
      </c>
      <c r="I100" s="24">
        <f>'Side MDB'!AD100</f>
        <v>5</v>
      </c>
      <c r="J100" s="24">
        <f>'Side MDB'!AE100</f>
        <v>5</v>
      </c>
      <c r="K100" s="100">
        <f>'Side Pole'!P100</f>
        <v>5</v>
      </c>
      <c r="L100" s="100">
        <f>'Side Pole'!S100</f>
        <v>5</v>
      </c>
      <c r="M100" s="100">
        <f>'Side Pole'!V100</f>
        <v>5</v>
      </c>
      <c r="N100" s="101">
        <f>Rollover!J100</f>
        <v>3</v>
      </c>
      <c r="O100" s="102">
        <f>ROUND(5/12*Front!AV100+4/12*'Side Pole'!U100+3/12*Rollover!I100,2)</f>
        <v>0.95</v>
      </c>
      <c r="P100" s="103">
        <f t="shared" si="2"/>
        <v>4</v>
      </c>
    </row>
    <row r="101" spans="1:16" ht="14.45" customHeight="1">
      <c r="A101" s="163">
        <v>43438</v>
      </c>
      <c r="B101" s="49" t="str">
        <f>Rollover!A101</f>
        <v>Nissan</v>
      </c>
      <c r="C101" s="49" t="str">
        <f>Rollover!B101</f>
        <v>Frontier Crew Cab PU/CC RWD early release</v>
      </c>
      <c r="D101" s="10">
        <f>Rollover!C101</f>
        <v>2019</v>
      </c>
      <c r="E101" s="24">
        <f>Front!AW101</f>
        <v>3</v>
      </c>
      <c r="F101" s="49">
        <f>Front!AX101</f>
        <v>2</v>
      </c>
      <c r="G101" s="49">
        <f>Front!AY101</f>
        <v>3</v>
      </c>
      <c r="H101" s="24">
        <f>'Side MDB'!AC101</f>
        <v>5</v>
      </c>
      <c r="I101" s="24">
        <f>'Side MDB'!AD101</f>
        <v>5</v>
      </c>
      <c r="J101" s="24">
        <f>'Side MDB'!AE101</f>
        <v>5</v>
      </c>
      <c r="K101" s="100">
        <f>'Side Pole'!P101</f>
        <v>5</v>
      </c>
      <c r="L101" s="100">
        <f>'Side Pole'!S101</f>
        <v>5</v>
      </c>
      <c r="M101" s="100">
        <f>'Side Pole'!V101</f>
        <v>5</v>
      </c>
      <c r="N101" s="101">
        <f>Rollover!J101</f>
        <v>3</v>
      </c>
      <c r="O101" s="102">
        <f>ROUND(5/12*Front!AV101+4/12*'Side Pole'!U101+3/12*Rollover!I101,2)</f>
        <v>0.95</v>
      </c>
      <c r="P101" s="103">
        <f t="shared" ref="P101" si="5">IF(O101&lt;0.67,5,IF(O101&lt;1,4,IF(O101&lt;1.33,3,IF(O101&lt;2.67,2,1))))</f>
        <v>4</v>
      </c>
    </row>
    <row r="102" spans="1:16" ht="14.45" customHeight="1">
      <c r="A102" s="163">
        <v>43438</v>
      </c>
      <c r="B102" s="49" t="str">
        <f>Rollover!A102</f>
        <v>Nissan</v>
      </c>
      <c r="C102" s="49" t="str">
        <f>Rollover!B102</f>
        <v>Frontier Crew Cab PU/CC AWD early release</v>
      </c>
      <c r="D102" s="10">
        <f>Rollover!C102</f>
        <v>2019</v>
      </c>
      <c r="E102" s="24">
        <f>Front!AW102</f>
        <v>3</v>
      </c>
      <c r="F102" s="49">
        <f>Front!AX102</f>
        <v>2</v>
      </c>
      <c r="G102" s="49">
        <f>Front!AY102</f>
        <v>3</v>
      </c>
      <c r="H102" s="24">
        <f>'Side MDB'!AC102</f>
        <v>5</v>
      </c>
      <c r="I102" s="24">
        <f>'Side MDB'!AD102</f>
        <v>5</v>
      </c>
      <c r="J102" s="24">
        <f>'Side MDB'!AE102</f>
        <v>5</v>
      </c>
      <c r="K102" s="100">
        <f>'Side Pole'!P102</f>
        <v>5</v>
      </c>
      <c r="L102" s="100">
        <f>'Side Pole'!S102</f>
        <v>5</v>
      </c>
      <c r="M102" s="100">
        <f>'Side Pole'!V102</f>
        <v>5</v>
      </c>
      <c r="N102" s="101">
        <f>Rollover!J102</f>
        <v>4</v>
      </c>
      <c r="O102" s="102">
        <f>ROUND(5/12*Front!AV102+4/12*'Side Pole'!U102+3/12*Rollover!I102,2)</f>
        <v>0.92</v>
      </c>
      <c r="P102" s="103">
        <f t="shared" si="2"/>
        <v>4</v>
      </c>
    </row>
    <row r="103" spans="1:16" ht="14.45" customHeight="1">
      <c r="A103" s="164">
        <v>43634</v>
      </c>
      <c r="B103" s="10" t="str">
        <f>Rollover!A103</f>
        <v>Nissan</v>
      </c>
      <c r="C103" s="10" t="str">
        <f>Rollover!B103</f>
        <v>Frontier Crew Cab PU/CC RWD later release</v>
      </c>
      <c r="D103" s="10">
        <f>Rollover!C103</f>
        <v>2019</v>
      </c>
      <c r="E103" s="24">
        <f>Front!AW103</f>
        <v>3</v>
      </c>
      <c r="F103" s="49">
        <f>Front!AX103</f>
        <v>2</v>
      </c>
      <c r="G103" s="49">
        <f>Front!AY103</f>
        <v>3</v>
      </c>
      <c r="H103" s="24">
        <f>'Side MDB'!AC103</f>
        <v>5</v>
      </c>
      <c r="I103" s="24">
        <f>'Side MDB'!AD103</f>
        <v>5</v>
      </c>
      <c r="J103" s="24">
        <f>'Side MDB'!AE103</f>
        <v>5</v>
      </c>
      <c r="K103" s="100">
        <f>'Side Pole'!P103</f>
        <v>5</v>
      </c>
      <c r="L103" s="100">
        <f>'Side Pole'!S103</f>
        <v>5</v>
      </c>
      <c r="M103" s="100">
        <f>'Side Pole'!V103</f>
        <v>5</v>
      </c>
      <c r="N103" s="101">
        <f>Rollover!J103</f>
        <v>3</v>
      </c>
      <c r="O103" s="102">
        <f>ROUND(5/12*Front!AV103+4/12*'Side Pole'!U103+3/12*Rollover!I103,2)</f>
        <v>0.95</v>
      </c>
      <c r="P103" s="103">
        <f t="shared" si="2"/>
        <v>4</v>
      </c>
    </row>
    <row r="104" spans="1:16" ht="14.45" customHeight="1">
      <c r="A104" s="164">
        <v>43634</v>
      </c>
      <c r="B104" s="10" t="str">
        <f>Rollover!A104</f>
        <v>Nissan</v>
      </c>
      <c r="C104" s="10" t="str">
        <f>Rollover!B104</f>
        <v>Frontier Crew Cab PU/CC AWD later release</v>
      </c>
      <c r="D104" s="10">
        <f>Rollover!C104</f>
        <v>2019</v>
      </c>
      <c r="E104" s="24">
        <f>Front!AW104</f>
        <v>3</v>
      </c>
      <c r="F104" s="49">
        <f>Front!AX104</f>
        <v>2</v>
      </c>
      <c r="G104" s="49">
        <f>Front!AY104</f>
        <v>3</v>
      </c>
      <c r="H104" s="24">
        <f>'Side MDB'!AC104</f>
        <v>5</v>
      </c>
      <c r="I104" s="24">
        <f>'Side MDB'!AD104</f>
        <v>5</v>
      </c>
      <c r="J104" s="24">
        <f>'Side MDB'!AE104</f>
        <v>5</v>
      </c>
      <c r="K104" s="100">
        <f>'Side Pole'!P104</f>
        <v>5</v>
      </c>
      <c r="L104" s="100">
        <f>'Side Pole'!S104</f>
        <v>5</v>
      </c>
      <c r="M104" s="100">
        <f>'Side Pole'!V104</f>
        <v>5</v>
      </c>
      <c r="N104" s="101">
        <f>Rollover!J104</f>
        <v>4</v>
      </c>
      <c r="O104" s="102">
        <f>ROUND(5/12*Front!AV104+4/12*'Side Pole'!U104+3/12*Rollover!I104,2)</f>
        <v>0.92</v>
      </c>
      <c r="P104" s="103">
        <f t="shared" si="2"/>
        <v>4</v>
      </c>
    </row>
    <row r="105" spans="1:16" ht="14.45" customHeight="1">
      <c r="A105" s="163">
        <v>43592</v>
      </c>
      <c r="B105" s="49" t="str">
        <f>Rollover!A105</f>
        <v>Nissan</v>
      </c>
      <c r="C105" s="49" t="str">
        <f>Rollover!B105</f>
        <v>Kicks SUV FWD</v>
      </c>
      <c r="D105" s="10">
        <f>Rollover!C105</f>
        <v>2019</v>
      </c>
      <c r="E105" s="24">
        <f>Front!AW105</f>
        <v>5</v>
      </c>
      <c r="F105" s="49">
        <f>Front!AX105</f>
        <v>4</v>
      </c>
      <c r="G105" s="49">
        <f>Front!AY105</f>
        <v>4</v>
      </c>
      <c r="H105" s="24">
        <f>'Side MDB'!AC105</f>
        <v>5</v>
      </c>
      <c r="I105" s="24">
        <f>'Side MDB'!AD105</f>
        <v>4</v>
      </c>
      <c r="J105" s="24">
        <f>'Side MDB'!AE105</f>
        <v>5</v>
      </c>
      <c r="K105" s="100">
        <f>'Side Pole'!P105</f>
        <v>5</v>
      </c>
      <c r="L105" s="100">
        <f>'Side Pole'!S105</f>
        <v>5</v>
      </c>
      <c r="M105" s="100">
        <f>'Side Pole'!V105</f>
        <v>5</v>
      </c>
      <c r="N105" s="101">
        <f>Rollover!J105</f>
        <v>4</v>
      </c>
      <c r="O105" s="102">
        <f>ROUND(5/12*Front!AV105+4/12*'Side Pole'!U105+3/12*Rollover!I105,2)</f>
        <v>0.74</v>
      </c>
      <c r="P105" s="103">
        <f t="shared" si="2"/>
        <v>4</v>
      </c>
    </row>
    <row r="106" spans="1:16" ht="14.45" customHeight="1">
      <c r="A106" s="163">
        <v>43557</v>
      </c>
      <c r="B106" s="49" t="str">
        <f>Rollover!A106</f>
        <v>Nissan</v>
      </c>
      <c r="C106" s="49" t="str">
        <f>Rollover!B106</f>
        <v>Murano SUV FWD</v>
      </c>
      <c r="D106" s="10">
        <f>Rollover!C106</f>
        <v>2019</v>
      </c>
      <c r="E106" s="24">
        <f>Front!AW106</f>
        <v>5</v>
      </c>
      <c r="F106" s="49">
        <f>Front!AX106</f>
        <v>5</v>
      </c>
      <c r="G106" s="49">
        <f>Front!AY106</f>
        <v>5</v>
      </c>
      <c r="H106" s="24">
        <f>'Side MDB'!AC106</f>
        <v>5</v>
      </c>
      <c r="I106" s="24">
        <f>'Side MDB'!AD106</f>
        <v>5</v>
      </c>
      <c r="J106" s="24">
        <f>'Side MDB'!AE106</f>
        <v>5</v>
      </c>
      <c r="K106" s="100">
        <f>'Side Pole'!P106</f>
        <v>5</v>
      </c>
      <c r="L106" s="100">
        <f>'Side Pole'!S106</f>
        <v>5</v>
      </c>
      <c r="M106" s="100">
        <f>'Side Pole'!V106</f>
        <v>5</v>
      </c>
      <c r="N106" s="101">
        <f>Rollover!J106</f>
        <v>4</v>
      </c>
      <c r="O106" s="102">
        <f>ROUND(5/12*Front!AV106+4/12*'Side Pole'!U106+3/12*Rollover!I106,2)</f>
        <v>0.57999999999999996</v>
      </c>
      <c r="P106" s="103">
        <f t="shared" si="2"/>
        <v>5</v>
      </c>
    </row>
    <row r="107" spans="1:16" ht="14.45" customHeight="1">
      <c r="A107" s="163">
        <v>43557</v>
      </c>
      <c r="B107" s="49" t="str">
        <f>Rollover!A107</f>
        <v>Nissan</v>
      </c>
      <c r="C107" s="49" t="str">
        <f>Rollover!B107</f>
        <v>Murano SUV AWD</v>
      </c>
      <c r="D107" s="10">
        <f>Rollover!C107</f>
        <v>2019</v>
      </c>
      <c r="E107" s="24">
        <f>Front!AW107</f>
        <v>5</v>
      </c>
      <c r="F107" s="49">
        <f>Front!AX107</f>
        <v>5</v>
      </c>
      <c r="G107" s="49">
        <f>Front!AY107</f>
        <v>5</v>
      </c>
      <c r="H107" s="24">
        <f>'Side MDB'!AC107</f>
        <v>5</v>
      </c>
      <c r="I107" s="24">
        <f>'Side MDB'!AD107</f>
        <v>5</v>
      </c>
      <c r="J107" s="24">
        <f>'Side MDB'!AE107</f>
        <v>5</v>
      </c>
      <c r="K107" s="100">
        <f>'Side Pole'!P107</f>
        <v>5</v>
      </c>
      <c r="L107" s="100">
        <f>'Side Pole'!S107</f>
        <v>5</v>
      </c>
      <c r="M107" s="100">
        <f>'Side Pole'!V107</f>
        <v>5</v>
      </c>
      <c r="N107" s="101">
        <f>Rollover!J107</f>
        <v>4</v>
      </c>
      <c r="O107" s="102">
        <f>ROUND(5/12*Front!AV107+4/12*'Side Pole'!U107+3/12*Rollover!I107,2)</f>
        <v>0.56000000000000005</v>
      </c>
      <c r="P107" s="103">
        <f t="shared" si="2"/>
        <v>5</v>
      </c>
    </row>
    <row r="108" spans="1:16" ht="14.45" customHeight="1">
      <c r="A108" s="163">
        <v>43447</v>
      </c>
      <c r="B108" s="49" t="str">
        <f>Rollover!A108</f>
        <v>Nissan</v>
      </c>
      <c r="C108" s="49" t="str">
        <f>Rollover!B108</f>
        <v>Versa 4DR FWD</v>
      </c>
      <c r="D108" s="10">
        <f>Rollover!C108</f>
        <v>2019</v>
      </c>
      <c r="E108" s="24">
        <f>Front!AW108</f>
        <v>4</v>
      </c>
      <c r="F108" s="49">
        <f>Front!AX108</f>
        <v>4</v>
      </c>
      <c r="G108" s="49">
        <f>Front!AY108</f>
        <v>4</v>
      </c>
      <c r="H108" s="24">
        <f>'Side MDB'!AC108</f>
        <v>4</v>
      </c>
      <c r="I108" s="24">
        <f>'Side MDB'!AD108</f>
        <v>4</v>
      </c>
      <c r="J108" s="24">
        <f>'Side MDB'!AE108</f>
        <v>4</v>
      </c>
      <c r="K108" s="100">
        <f>'Side Pole'!P108</f>
        <v>5</v>
      </c>
      <c r="L108" s="100">
        <f>'Side Pole'!S108</f>
        <v>4</v>
      </c>
      <c r="M108" s="100">
        <f>'Side Pole'!V108</f>
        <v>4</v>
      </c>
      <c r="N108" s="101">
        <f>Rollover!J108</f>
        <v>4</v>
      </c>
      <c r="O108" s="102">
        <f>ROUND(5/12*Front!AV108+4/12*'Side Pole'!U108+3/12*Rollover!I108,2)</f>
        <v>0.85</v>
      </c>
      <c r="P108" s="103">
        <f t="shared" si="2"/>
        <v>4</v>
      </c>
    </row>
    <row r="109" spans="1:16" ht="14.45" customHeight="1">
      <c r="A109" s="163">
        <v>43629</v>
      </c>
      <c r="B109" s="49" t="str">
        <f>Rollover!A109</f>
        <v>Ram</v>
      </c>
      <c r="C109" s="49" t="str">
        <f>Rollover!B109</f>
        <v>1500 Quad Cab PU/EC 2WD</v>
      </c>
      <c r="D109" s="10">
        <f>Rollover!C109</f>
        <v>2019</v>
      </c>
      <c r="E109" s="24">
        <f>Front!AW109</f>
        <v>4</v>
      </c>
      <c r="F109" s="49">
        <f>Front!AX109</f>
        <v>4</v>
      </c>
      <c r="G109" s="49">
        <f>Front!AY109</f>
        <v>4</v>
      </c>
      <c r="H109" s="24">
        <f>'Side MDB'!AC109</f>
        <v>5</v>
      </c>
      <c r="I109" s="24">
        <f>'Side MDB'!AD109</f>
        <v>5</v>
      </c>
      <c r="J109" s="24">
        <f>'Side MDB'!AE109</f>
        <v>5</v>
      </c>
      <c r="K109" s="100">
        <f>'Side Pole'!P109</f>
        <v>5</v>
      </c>
      <c r="L109" s="100">
        <f>'Side Pole'!S109</f>
        <v>5</v>
      </c>
      <c r="M109" s="100">
        <f>'Side Pole'!V109</f>
        <v>5</v>
      </c>
      <c r="N109" s="101">
        <f>Rollover!J109</f>
        <v>4</v>
      </c>
      <c r="O109" s="102">
        <f>ROUND(5/12*Front!AV109+4/12*'Side Pole'!U109+3/12*Rollover!I109,2)</f>
        <v>0.68</v>
      </c>
      <c r="P109" s="103">
        <f t="shared" si="2"/>
        <v>4</v>
      </c>
    </row>
    <row r="110" spans="1:16" ht="14.45" customHeight="1">
      <c r="A110" s="163">
        <v>43629</v>
      </c>
      <c r="B110" s="49" t="str">
        <f>Rollover!A110</f>
        <v>Ram</v>
      </c>
      <c r="C110" s="49" t="str">
        <f>Rollover!B110</f>
        <v>1500 Quad Cab PU/EC 4WD</v>
      </c>
      <c r="D110" s="10">
        <f>Rollover!C110</f>
        <v>2019</v>
      </c>
      <c r="E110" s="24">
        <f>Front!AW110</f>
        <v>4</v>
      </c>
      <c r="F110" s="49">
        <f>Front!AX110</f>
        <v>4</v>
      </c>
      <c r="G110" s="49">
        <f>Front!AY110</f>
        <v>4</v>
      </c>
      <c r="H110" s="24">
        <f>'Side MDB'!AC110</f>
        <v>5</v>
      </c>
      <c r="I110" s="24">
        <f>'Side MDB'!AD110</f>
        <v>5</v>
      </c>
      <c r="J110" s="24">
        <f>'Side MDB'!AE110</f>
        <v>5</v>
      </c>
      <c r="K110" s="100">
        <f>'Side Pole'!P110</f>
        <v>5</v>
      </c>
      <c r="L110" s="100">
        <f>'Side Pole'!S110</f>
        <v>5</v>
      </c>
      <c r="M110" s="100">
        <f>'Side Pole'!V110</f>
        <v>5</v>
      </c>
      <c r="N110" s="101">
        <f>Rollover!J110</f>
        <v>4</v>
      </c>
      <c r="O110" s="102">
        <f>ROUND(5/12*Front!AV110+4/12*'Side Pole'!U110+3/12*Rollover!I110,2)</f>
        <v>0.68</v>
      </c>
      <c r="P110" s="103">
        <f t="shared" si="2"/>
        <v>4</v>
      </c>
    </row>
    <row r="111" spans="1:16" ht="14.45" customHeight="1">
      <c r="A111" s="164">
        <v>43409</v>
      </c>
      <c r="B111" s="49" t="str">
        <f>Rollover!A111</f>
        <v>Ram</v>
      </c>
      <c r="C111" s="49" t="str">
        <f>Rollover!B111</f>
        <v>1500 Classic Quad Cab PU/EC 2WD</v>
      </c>
      <c r="D111" s="10">
        <f>Rollover!C111</f>
        <v>2019</v>
      </c>
      <c r="E111" s="24">
        <f>Front!AW111</f>
        <v>4</v>
      </c>
      <c r="F111" s="49">
        <f>Front!AX111</f>
        <v>4</v>
      </c>
      <c r="G111" s="49">
        <f>Front!AY111</f>
        <v>4</v>
      </c>
      <c r="H111" s="24">
        <f>'Side MDB'!AC111</f>
        <v>5</v>
      </c>
      <c r="I111" s="24">
        <f>'Side MDB'!AD111</f>
        <v>5</v>
      </c>
      <c r="J111" s="24">
        <f>'Side MDB'!AE111</f>
        <v>5</v>
      </c>
      <c r="K111" s="100">
        <f>'Side Pole'!P111</f>
        <v>5</v>
      </c>
      <c r="L111" s="100">
        <f>'Side Pole'!S111</f>
        <v>5</v>
      </c>
      <c r="M111" s="100">
        <f>'Side Pole'!V111</f>
        <v>5</v>
      </c>
      <c r="N111" s="101">
        <f>Rollover!J111</f>
        <v>4</v>
      </c>
      <c r="O111" s="102">
        <f>ROUND(5/12*Front!AV111+4/12*'Side Pole'!U111+3/12*Rollover!I111,2)</f>
        <v>0.68</v>
      </c>
      <c r="P111" s="103">
        <f t="shared" si="2"/>
        <v>4</v>
      </c>
    </row>
    <row r="112" spans="1:16" ht="14.45" customHeight="1">
      <c r="A112" s="164">
        <v>43409</v>
      </c>
      <c r="B112" s="49" t="str">
        <f>Rollover!A112</f>
        <v>Ram</v>
      </c>
      <c r="C112" s="49" t="str">
        <f>Rollover!B112</f>
        <v>1500 Classic Quad Cab PU/EC 4WD</v>
      </c>
      <c r="D112" s="10">
        <f>Rollover!C112</f>
        <v>2019</v>
      </c>
      <c r="E112" s="24">
        <f>Front!AW112</f>
        <v>4</v>
      </c>
      <c r="F112" s="49">
        <f>Front!AX112</f>
        <v>4</v>
      </c>
      <c r="G112" s="49">
        <f>Front!AY112</f>
        <v>4</v>
      </c>
      <c r="H112" s="24">
        <f>'Side MDB'!AC112</f>
        <v>5</v>
      </c>
      <c r="I112" s="24">
        <f>'Side MDB'!AD112</f>
        <v>5</v>
      </c>
      <c r="J112" s="24">
        <f>'Side MDB'!AE112</f>
        <v>5</v>
      </c>
      <c r="K112" s="100">
        <f>'Side Pole'!P112</f>
        <v>5</v>
      </c>
      <c r="L112" s="100">
        <f>'Side Pole'!S112</f>
        <v>5</v>
      </c>
      <c r="M112" s="100">
        <f>'Side Pole'!V112</f>
        <v>5</v>
      </c>
      <c r="N112" s="101">
        <f>Rollover!J112</f>
        <v>3</v>
      </c>
      <c r="O112" s="102">
        <f>ROUND(5/12*Front!AV112+4/12*'Side Pole'!U112+3/12*Rollover!I112,2)</f>
        <v>0.71</v>
      </c>
      <c r="P112" s="103">
        <f t="shared" si="2"/>
        <v>4</v>
      </c>
    </row>
    <row r="113" spans="1:16" ht="14.45" customHeight="1">
      <c r="A113" s="164">
        <v>43409</v>
      </c>
      <c r="B113" s="10" t="str">
        <f>Rollover!A113</f>
        <v>Ram</v>
      </c>
      <c r="C113" s="10" t="str">
        <f>Rollover!B113</f>
        <v>1500 Classic Regular Cab PU/RC 2WD</v>
      </c>
      <c r="D113" s="10">
        <f>Rollover!C113</f>
        <v>2019</v>
      </c>
      <c r="E113" s="24">
        <f>Front!AW113</f>
        <v>4</v>
      </c>
      <c r="F113" s="49">
        <f>Front!AX113</f>
        <v>4</v>
      </c>
      <c r="G113" s="49">
        <f>Front!AY113</f>
        <v>4</v>
      </c>
      <c r="H113" s="24">
        <f>'Side MDB'!AC113</f>
        <v>5</v>
      </c>
      <c r="I113" s="24" t="str">
        <f>'Side MDB'!AD113</f>
        <v>N/A</v>
      </c>
      <c r="J113" s="24">
        <f>'Side MDB'!AE113</f>
        <v>5</v>
      </c>
      <c r="K113" s="100">
        <f>'Side Pole'!P113</f>
        <v>5</v>
      </c>
      <c r="L113" s="100">
        <f>'Side Pole'!S113</f>
        <v>5</v>
      </c>
      <c r="M113" s="100">
        <f>'Side Pole'!V113</f>
        <v>5</v>
      </c>
      <c r="N113" s="101">
        <f>Rollover!J113</f>
        <v>4</v>
      </c>
      <c r="O113" s="102">
        <f>ROUND(5/12*Front!AV113+4/12*'Side Pole'!U113+3/12*Rollover!I113,2)</f>
        <v>0.71</v>
      </c>
      <c r="P113" s="103">
        <f t="shared" ref="P113:P127" si="6">IF(O113&lt;0.67,5,IF(O113&lt;1,4,IF(O113&lt;1.33,3,IF(O113&lt;2.67,2,1))))</f>
        <v>4</v>
      </c>
    </row>
    <row r="114" spans="1:16" ht="14.45" customHeight="1">
      <c r="A114" s="164">
        <v>43409</v>
      </c>
      <c r="B114" s="10" t="str">
        <f>Rollover!A114</f>
        <v>Ram</v>
      </c>
      <c r="C114" s="10" t="str">
        <f>Rollover!B114</f>
        <v>1500 Classic Regular Cab PU/RC 4WD</v>
      </c>
      <c r="D114" s="10">
        <f>Rollover!C114</f>
        <v>2019</v>
      </c>
      <c r="E114" s="24">
        <f>Front!AW114</f>
        <v>4</v>
      </c>
      <c r="F114" s="49">
        <f>Front!AX114</f>
        <v>4</v>
      </c>
      <c r="G114" s="49">
        <f>Front!AY114</f>
        <v>4</v>
      </c>
      <c r="H114" s="24">
        <f>'Side MDB'!AC114</f>
        <v>5</v>
      </c>
      <c r="I114" s="24" t="str">
        <f>'Side MDB'!AD114</f>
        <v>N/A</v>
      </c>
      <c r="J114" s="24">
        <f>'Side MDB'!AE114</f>
        <v>5</v>
      </c>
      <c r="K114" s="100">
        <f>'Side Pole'!P114</f>
        <v>5</v>
      </c>
      <c r="L114" s="100">
        <f>'Side Pole'!S114</f>
        <v>5</v>
      </c>
      <c r="M114" s="100">
        <f>'Side Pole'!V114</f>
        <v>5</v>
      </c>
      <c r="N114" s="101">
        <f>Rollover!J114</f>
        <v>3</v>
      </c>
      <c r="O114" s="102">
        <f>ROUND(5/12*Front!AV114+4/12*'Side Pole'!U114+3/12*Rollover!I114,2)</f>
        <v>0.74</v>
      </c>
      <c r="P114" s="103">
        <f t="shared" si="6"/>
        <v>4</v>
      </c>
    </row>
    <row r="115" spans="1:16" ht="14.45" customHeight="1">
      <c r="A115" s="163">
        <v>43629</v>
      </c>
      <c r="B115" s="49" t="str">
        <f>Rollover!A115</f>
        <v>Ram</v>
      </c>
      <c r="C115" s="49" t="str">
        <f>Rollover!B115</f>
        <v>1500 Crew Cab PU/CC 2WD</v>
      </c>
      <c r="D115" s="10">
        <f>Rollover!C115</f>
        <v>2019</v>
      </c>
      <c r="E115" s="24">
        <f>Front!AW115</f>
        <v>5</v>
      </c>
      <c r="F115" s="49">
        <f>Front!AX115</f>
        <v>4</v>
      </c>
      <c r="G115" s="49">
        <f>Front!AY115</f>
        <v>4</v>
      </c>
      <c r="H115" s="24">
        <f>'Side MDB'!AC115</f>
        <v>5</v>
      </c>
      <c r="I115" s="24">
        <f>'Side MDB'!AD115</f>
        <v>5</v>
      </c>
      <c r="J115" s="24">
        <f>'Side MDB'!AE115</f>
        <v>5</v>
      </c>
      <c r="K115" s="100">
        <f>'Side Pole'!P115</f>
        <v>5</v>
      </c>
      <c r="L115" s="100">
        <f>'Side Pole'!S115</f>
        <v>5</v>
      </c>
      <c r="M115" s="100">
        <f>'Side Pole'!V115</f>
        <v>5</v>
      </c>
      <c r="N115" s="101">
        <f>Rollover!J115</f>
        <v>4</v>
      </c>
      <c r="O115" s="102">
        <f>ROUND(5/12*Front!AV115+4/12*'Side Pole'!U115+3/12*Rollover!I115,2)</f>
        <v>0.65</v>
      </c>
      <c r="P115" s="103">
        <f t="shared" si="6"/>
        <v>5</v>
      </c>
    </row>
    <row r="116" spans="1:16" ht="14.45" customHeight="1">
      <c r="A116" s="163">
        <v>43629</v>
      </c>
      <c r="B116" s="49" t="str">
        <f>Rollover!A116</f>
        <v>Ram</v>
      </c>
      <c r="C116" s="49" t="str">
        <f>Rollover!B116</f>
        <v>1500 Crew Cab PU/CC 4WD</v>
      </c>
      <c r="D116" s="10">
        <f>Rollover!C116</f>
        <v>2019</v>
      </c>
      <c r="E116" s="24">
        <f>Front!AW116</f>
        <v>5</v>
      </c>
      <c r="F116" s="49">
        <f>Front!AX116</f>
        <v>4</v>
      </c>
      <c r="G116" s="49">
        <f>Front!AY116</f>
        <v>4</v>
      </c>
      <c r="H116" s="24">
        <f>'Side MDB'!AC116</f>
        <v>5</v>
      </c>
      <c r="I116" s="24">
        <f>'Side MDB'!AD116</f>
        <v>5</v>
      </c>
      <c r="J116" s="24">
        <f>'Side MDB'!AE116</f>
        <v>5</v>
      </c>
      <c r="K116" s="100">
        <f>'Side Pole'!P116</f>
        <v>5</v>
      </c>
      <c r="L116" s="100">
        <f>'Side Pole'!S116</f>
        <v>5</v>
      </c>
      <c r="M116" s="100">
        <f>'Side Pole'!V116</f>
        <v>5</v>
      </c>
      <c r="N116" s="101">
        <f>Rollover!J116</f>
        <v>4</v>
      </c>
      <c r="O116" s="102">
        <f>ROUND(5/12*Front!AV116+4/12*'Side Pole'!U116+3/12*Rollover!I116,2)</f>
        <v>0.65</v>
      </c>
      <c r="P116" s="103">
        <f t="shared" si="6"/>
        <v>5</v>
      </c>
    </row>
    <row r="117" spans="1:16" ht="14.45" customHeight="1">
      <c r="A117" s="163">
        <v>43390</v>
      </c>
      <c r="B117" s="49" t="str">
        <f>Rollover!A117</f>
        <v>Subaru</v>
      </c>
      <c r="C117" s="49" t="str">
        <f>Rollover!B117</f>
        <v>Ascent SUV AWD</v>
      </c>
      <c r="D117" s="10">
        <f>Rollover!C117</f>
        <v>2019</v>
      </c>
      <c r="E117" s="24">
        <f>Front!AW117</f>
        <v>5</v>
      </c>
      <c r="F117" s="49">
        <f>Front!AX117</f>
        <v>5</v>
      </c>
      <c r="G117" s="49">
        <f>Front!AY117</f>
        <v>5</v>
      </c>
      <c r="H117" s="24">
        <f>'Side MDB'!AC117</f>
        <v>5</v>
      </c>
      <c r="I117" s="24">
        <f>'Side MDB'!AD117</f>
        <v>5</v>
      </c>
      <c r="J117" s="24">
        <f>'Side MDB'!AE117</f>
        <v>5</v>
      </c>
      <c r="K117" s="100">
        <f>'Side Pole'!P117</f>
        <v>5</v>
      </c>
      <c r="L117" s="100">
        <f>'Side Pole'!S117</f>
        <v>5</v>
      </c>
      <c r="M117" s="100">
        <f>'Side Pole'!V117</f>
        <v>5</v>
      </c>
      <c r="N117" s="101">
        <f>Rollover!J117</f>
        <v>4</v>
      </c>
      <c r="O117" s="102">
        <f>ROUND(5/12*Front!AV117+4/12*'Side Pole'!U117+3/12*Rollover!I117,2)</f>
        <v>0.55000000000000004</v>
      </c>
      <c r="P117" s="103">
        <f t="shared" si="6"/>
        <v>5</v>
      </c>
    </row>
    <row r="118" spans="1:16" ht="14.45" customHeight="1">
      <c r="A118" s="163">
        <v>43510</v>
      </c>
      <c r="B118" s="49" t="str">
        <f>Rollover!A118</f>
        <v>Subaru</v>
      </c>
      <c r="C118" s="49" t="str">
        <f>Rollover!B118</f>
        <v>Forester SUV AWD</v>
      </c>
      <c r="D118" s="10">
        <f>Rollover!C118</f>
        <v>2019</v>
      </c>
      <c r="E118" s="24">
        <f>Front!AW118</f>
        <v>5</v>
      </c>
      <c r="F118" s="49">
        <f>Front!AX118</f>
        <v>5</v>
      </c>
      <c r="G118" s="49">
        <f>Front!AY118</f>
        <v>5</v>
      </c>
      <c r="H118" s="24">
        <f>'Side MDB'!AC118</f>
        <v>5</v>
      </c>
      <c r="I118" s="24">
        <f>'Side MDB'!AD118</f>
        <v>5</v>
      </c>
      <c r="J118" s="24">
        <f>'Side MDB'!AE118</f>
        <v>5</v>
      </c>
      <c r="K118" s="100">
        <f>'Side Pole'!P118</f>
        <v>5</v>
      </c>
      <c r="L118" s="100">
        <f>'Side Pole'!S118</f>
        <v>5</v>
      </c>
      <c r="M118" s="100">
        <f>'Side Pole'!V118</f>
        <v>5</v>
      </c>
      <c r="N118" s="101">
        <f>Rollover!J118</f>
        <v>4</v>
      </c>
      <c r="O118" s="102">
        <f>ROUND(5/12*Front!AV118+4/12*'Side Pole'!U118+3/12*Rollover!I118,2)</f>
        <v>0.61</v>
      </c>
      <c r="P118" s="103">
        <f t="shared" ref="P118:P124" si="7">IF(O118&lt;0.67,5,IF(O118&lt;1,4,IF(O118&lt;1.33,3,IF(O118&lt;2.67,2,1))))</f>
        <v>5</v>
      </c>
    </row>
    <row r="119" spans="1:16" ht="14.45" customHeight="1">
      <c r="A119" s="164">
        <v>43656</v>
      </c>
      <c r="B119" s="10" t="str">
        <f>Rollover!A119</f>
        <v>Tesla</v>
      </c>
      <c r="C119" s="10" t="str">
        <f>Rollover!B119</f>
        <v>Model 3 AWD</v>
      </c>
      <c r="D119" s="10">
        <f>Rollover!C119</f>
        <v>2019</v>
      </c>
      <c r="E119" s="24">
        <f>Front!AW119</f>
        <v>5</v>
      </c>
      <c r="F119" s="49">
        <f>Front!AX119</f>
        <v>5</v>
      </c>
      <c r="G119" s="49">
        <f>Front!AY119</f>
        <v>5</v>
      </c>
      <c r="H119" s="24">
        <f>'Side MDB'!AC119</f>
        <v>5</v>
      </c>
      <c r="I119" s="24">
        <f>'Side MDB'!AD119</f>
        <v>5</v>
      </c>
      <c r="J119" s="24">
        <f>'Side MDB'!AE119</f>
        <v>5</v>
      </c>
      <c r="K119" s="100">
        <f>'Side Pole'!P119</f>
        <v>5</v>
      </c>
      <c r="L119" s="100">
        <f>'Side Pole'!S119</f>
        <v>5</v>
      </c>
      <c r="M119" s="100">
        <f>'Side Pole'!V119</f>
        <v>5</v>
      </c>
      <c r="N119" s="101">
        <f>Rollover!J119</f>
        <v>5</v>
      </c>
      <c r="O119" s="102">
        <f>ROUND(5/12*Front!AV119+4/12*'Side Pole'!U119+3/12*Rollover!I119,2)</f>
        <v>0.4</v>
      </c>
      <c r="P119" s="103">
        <f t="shared" si="7"/>
        <v>5</v>
      </c>
    </row>
    <row r="120" spans="1:16" ht="14.45" customHeight="1">
      <c r="A120" s="164">
        <v>43543</v>
      </c>
      <c r="B120" s="49" t="str">
        <f>Rollover!A120</f>
        <v>Toyota</v>
      </c>
      <c r="C120" s="49" t="str">
        <f>Rollover!B120</f>
        <v>Avalon 4DR FWD</v>
      </c>
      <c r="D120" s="10">
        <f>Rollover!C120</f>
        <v>2019</v>
      </c>
      <c r="E120" s="24">
        <f>Front!AW120</f>
        <v>4</v>
      </c>
      <c r="F120" s="49">
        <f>Front!AX120</f>
        <v>4</v>
      </c>
      <c r="G120" s="49">
        <f>Front!AY120</f>
        <v>4</v>
      </c>
      <c r="H120" s="24">
        <f>'Side MDB'!AC120</f>
        <v>5</v>
      </c>
      <c r="I120" s="24">
        <f>'Side MDB'!AD120</f>
        <v>5</v>
      </c>
      <c r="J120" s="24">
        <f>'Side MDB'!AE120</f>
        <v>5</v>
      </c>
      <c r="K120" s="100">
        <f>'Side Pole'!P120</f>
        <v>5</v>
      </c>
      <c r="L120" s="100">
        <f>'Side Pole'!S120</f>
        <v>5</v>
      </c>
      <c r="M120" s="100">
        <f>'Side Pole'!V120</f>
        <v>5</v>
      </c>
      <c r="N120" s="101">
        <f>Rollover!J120</f>
        <v>4</v>
      </c>
      <c r="O120" s="102">
        <f>ROUND(5/12*Front!AV120+4/12*'Side Pole'!U120+3/12*Rollover!I120,2)</f>
        <v>0.55000000000000004</v>
      </c>
      <c r="P120" s="103">
        <f t="shared" si="7"/>
        <v>5</v>
      </c>
    </row>
    <row r="121" spans="1:16" ht="14.45" customHeight="1">
      <c r="A121" s="164">
        <v>43543</v>
      </c>
      <c r="B121" s="10" t="str">
        <f>Rollover!A121</f>
        <v>Toyota</v>
      </c>
      <c r="C121" s="10" t="str">
        <f>Rollover!B121</f>
        <v>Avalon Hybrid 4DR FWD</v>
      </c>
      <c r="D121" s="10">
        <f>Rollover!C121</f>
        <v>2019</v>
      </c>
      <c r="E121" s="24">
        <f>Front!AW121</f>
        <v>4</v>
      </c>
      <c r="F121" s="49">
        <f>Front!AX121</f>
        <v>4</v>
      </c>
      <c r="G121" s="49">
        <f>Front!AY121</f>
        <v>4</v>
      </c>
      <c r="H121" s="24">
        <f>'Side MDB'!AC121</f>
        <v>5</v>
      </c>
      <c r="I121" s="24">
        <f>'Side MDB'!AD121</f>
        <v>5</v>
      </c>
      <c r="J121" s="24">
        <f>'Side MDB'!AE121</f>
        <v>5</v>
      </c>
      <c r="K121" s="100">
        <f>'Side Pole'!P121</f>
        <v>5</v>
      </c>
      <c r="L121" s="100">
        <f>'Side Pole'!S121</f>
        <v>5</v>
      </c>
      <c r="M121" s="100">
        <f>'Side Pole'!V121</f>
        <v>5</v>
      </c>
      <c r="N121" s="101">
        <f>Rollover!J121</f>
        <v>4</v>
      </c>
      <c r="O121" s="102">
        <f>ROUND(5/12*Front!AV121+4/12*'Side Pole'!U121+3/12*Rollover!I121,2)</f>
        <v>0.55000000000000004</v>
      </c>
      <c r="P121" s="103">
        <f t="shared" si="7"/>
        <v>5</v>
      </c>
    </row>
    <row r="122" spans="1:16" ht="14.45" customHeight="1">
      <c r="A122" s="163">
        <v>43404</v>
      </c>
      <c r="B122" s="49" t="str">
        <f>Rollover!A122</f>
        <v>Toyota</v>
      </c>
      <c r="C122" s="49" t="str">
        <f>Rollover!B122</f>
        <v>C-HR 5HB FWD</v>
      </c>
      <c r="D122" s="10">
        <f>Rollover!C122</f>
        <v>2019</v>
      </c>
      <c r="E122" s="24">
        <f>Front!AW122</f>
        <v>5</v>
      </c>
      <c r="F122" s="49">
        <f>Front!AX122</f>
        <v>4</v>
      </c>
      <c r="G122" s="49">
        <f>Front!AY122</f>
        <v>5</v>
      </c>
      <c r="H122" s="24">
        <f>'Side MDB'!AC122</f>
        <v>5</v>
      </c>
      <c r="I122" s="24">
        <f>'Side MDB'!AD122</f>
        <v>5</v>
      </c>
      <c r="J122" s="24">
        <f>'Side MDB'!AE122</f>
        <v>5</v>
      </c>
      <c r="K122" s="100">
        <f>'Side Pole'!P122</f>
        <v>5</v>
      </c>
      <c r="L122" s="100">
        <f>'Side Pole'!S122</f>
        <v>5</v>
      </c>
      <c r="M122" s="100">
        <f>'Side Pole'!V122</f>
        <v>5</v>
      </c>
      <c r="N122" s="101">
        <f>Rollover!J122</f>
        <v>4</v>
      </c>
      <c r="O122" s="102">
        <f>ROUND(5/12*Front!AV122+4/12*'Side Pole'!U122+3/12*Rollover!I122,2)</f>
        <v>0.56999999999999995</v>
      </c>
      <c r="P122" s="103">
        <f t="shared" si="7"/>
        <v>5</v>
      </c>
    </row>
    <row r="123" spans="1:16" ht="14.45" customHeight="1">
      <c r="A123" s="163">
        <v>43557</v>
      </c>
      <c r="B123" s="49" t="str">
        <f>Rollover!A123</f>
        <v>Toyota</v>
      </c>
      <c r="C123" s="49" t="str">
        <f>Rollover!B123</f>
        <v>Corolla 5HB FWD</v>
      </c>
      <c r="D123" s="10">
        <f>Rollover!C123</f>
        <v>2019</v>
      </c>
      <c r="E123" s="24">
        <f>Front!AW123</f>
        <v>5</v>
      </c>
      <c r="F123" s="49">
        <f>Front!AX123</f>
        <v>5</v>
      </c>
      <c r="G123" s="49">
        <f>Front!AY123</f>
        <v>5</v>
      </c>
      <c r="H123" s="24">
        <f>'Side MDB'!AC123</f>
        <v>5</v>
      </c>
      <c r="I123" s="24">
        <f>'Side MDB'!AD123</f>
        <v>5</v>
      </c>
      <c r="J123" s="24">
        <f>'Side MDB'!AE123</f>
        <v>5</v>
      </c>
      <c r="K123" s="100">
        <f>'Side Pole'!P123</f>
        <v>5</v>
      </c>
      <c r="L123" s="100">
        <f>'Side Pole'!S123</f>
        <v>5</v>
      </c>
      <c r="M123" s="100">
        <f>'Side Pole'!V123</f>
        <v>5</v>
      </c>
      <c r="N123" s="101">
        <f>Rollover!J123</f>
        <v>4</v>
      </c>
      <c r="O123" s="102">
        <f>ROUND(5/12*Front!AV123+4/12*'Side Pole'!U123+3/12*Rollover!I123,2)</f>
        <v>0.51</v>
      </c>
      <c r="P123" s="103">
        <f t="shared" si="7"/>
        <v>5</v>
      </c>
    </row>
    <row r="124" spans="1:16" ht="14.45" customHeight="1">
      <c r="A124" s="164">
        <v>43594</v>
      </c>
      <c r="B124" s="49" t="str">
        <f>Rollover!A124</f>
        <v>Toyota</v>
      </c>
      <c r="C124" s="49" t="str">
        <f>Rollover!B124</f>
        <v>RAV4 SUV FWD</v>
      </c>
      <c r="D124" s="10">
        <f>Rollover!C124</f>
        <v>2019</v>
      </c>
      <c r="E124" s="24">
        <f>Front!AW124</f>
        <v>4</v>
      </c>
      <c r="F124" s="49">
        <f>Front!AX124</f>
        <v>5</v>
      </c>
      <c r="G124" s="49">
        <f>Front!AY124</f>
        <v>4</v>
      </c>
      <c r="H124" s="24">
        <f>'Side MDB'!AC124</f>
        <v>5</v>
      </c>
      <c r="I124" s="24">
        <f>'Side MDB'!AD124</f>
        <v>5</v>
      </c>
      <c r="J124" s="24">
        <f>'Side MDB'!AE124</f>
        <v>5</v>
      </c>
      <c r="K124" s="100">
        <f>'Side Pole'!P124</f>
        <v>5</v>
      </c>
      <c r="L124" s="100">
        <f>'Side Pole'!S124</f>
        <v>5</v>
      </c>
      <c r="M124" s="100">
        <f>'Side Pole'!V124</f>
        <v>5</v>
      </c>
      <c r="N124" s="101">
        <f>Rollover!J124</f>
        <v>4</v>
      </c>
      <c r="O124" s="102">
        <f>ROUND(5/12*Front!AV124+4/12*'Side Pole'!U124+3/12*Rollover!I124,2)</f>
        <v>0.6</v>
      </c>
      <c r="P124" s="103">
        <f t="shared" si="7"/>
        <v>5</v>
      </c>
    </row>
    <row r="125" spans="1:16" ht="14.45" customHeight="1">
      <c r="A125" s="164">
        <v>43594</v>
      </c>
      <c r="B125" s="49" t="str">
        <f>Rollover!A125</f>
        <v>Toyota</v>
      </c>
      <c r="C125" s="49" t="str">
        <f>Rollover!B125</f>
        <v>RAV4 SUV AWD</v>
      </c>
      <c r="D125" s="10">
        <f>Rollover!C125</f>
        <v>2019</v>
      </c>
      <c r="E125" s="24">
        <f>Front!AW125</f>
        <v>4</v>
      </c>
      <c r="F125" s="49">
        <f>Front!AX125</f>
        <v>5</v>
      </c>
      <c r="G125" s="49">
        <f>Front!AY125</f>
        <v>4</v>
      </c>
      <c r="H125" s="24">
        <f>'Side MDB'!AC125</f>
        <v>5</v>
      </c>
      <c r="I125" s="24">
        <f>'Side MDB'!AD125</f>
        <v>5</v>
      </c>
      <c r="J125" s="24">
        <f>'Side MDB'!AE125</f>
        <v>5</v>
      </c>
      <c r="K125" s="100">
        <f>'Side Pole'!P125</f>
        <v>5</v>
      </c>
      <c r="L125" s="100">
        <f>'Side Pole'!S125</f>
        <v>5</v>
      </c>
      <c r="M125" s="100">
        <f>'Side Pole'!V125</f>
        <v>5</v>
      </c>
      <c r="N125" s="101">
        <f>Rollover!J125</f>
        <v>4</v>
      </c>
      <c r="O125" s="102">
        <f>ROUND(5/12*Front!AV125+4/12*'Side Pole'!U125+3/12*Rollover!I125,2)</f>
        <v>0.59</v>
      </c>
      <c r="P125" s="103">
        <f t="shared" si="6"/>
        <v>5</v>
      </c>
    </row>
    <row r="126" spans="1:16" ht="14.45" customHeight="1">
      <c r="A126" s="164">
        <v>43594</v>
      </c>
      <c r="B126" s="10" t="str">
        <f>Rollover!A126</f>
        <v>Toyota</v>
      </c>
      <c r="C126" s="10" t="str">
        <f>Rollover!B126</f>
        <v>RAV4 Hybrid SUV AWD</v>
      </c>
      <c r="D126" s="10">
        <f>Rollover!C126</f>
        <v>2019</v>
      </c>
      <c r="E126" s="24">
        <f>Front!AW126</f>
        <v>4</v>
      </c>
      <c r="F126" s="49">
        <f>Front!AX126</f>
        <v>5</v>
      </c>
      <c r="G126" s="49">
        <f>Front!AY126</f>
        <v>4</v>
      </c>
      <c r="H126" s="24">
        <f>'Side MDB'!AC126</f>
        <v>5</v>
      </c>
      <c r="I126" s="24">
        <f>'Side MDB'!AD126</f>
        <v>5</v>
      </c>
      <c r="J126" s="24">
        <f>'Side MDB'!AE126</f>
        <v>5</v>
      </c>
      <c r="K126" s="100">
        <f>'Side Pole'!P126</f>
        <v>5</v>
      </c>
      <c r="L126" s="100">
        <f>'Side Pole'!S126</f>
        <v>5</v>
      </c>
      <c r="M126" s="100">
        <f>'Side Pole'!V126</f>
        <v>5</v>
      </c>
      <c r="N126" s="101">
        <f>Rollover!J126</f>
        <v>4</v>
      </c>
      <c r="O126" s="102">
        <f>ROUND(5/12*Front!AV126+4/12*'Side Pole'!U126+3/12*Rollover!I126,2)</f>
        <v>0.59</v>
      </c>
      <c r="P126" s="103">
        <f t="shared" si="6"/>
        <v>5</v>
      </c>
    </row>
    <row r="127" spans="1:16" ht="14.45" customHeight="1">
      <c r="A127" s="163">
        <v>43557</v>
      </c>
      <c r="B127" s="49" t="str">
        <f>Rollover!A127</f>
        <v xml:space="preserve">Volkswagen </v>
      </c>
      <c r="C127" s="49" t="str">
        <f>Rollover!B127</f>
        <v>Jetta 4DR FWD</v>
      </c>
      <c r="D127" s="10">
        <f>Rollover!C127</f>
        <v>2019</v>
      </c>
      <c r="E127" s="24">
        <f>Front!AW127</f>
        <v>4</v>
      </c>
      <c r="F127" s="49">
        <f>Front!AX127</f>
        <v>4</v>
      </c>
      <c r="G127" s="49">
        <f>Front!AY127</f>
        <v>4</v>
      </c>
      <c r="H127" s="24">
        <f>'Side MDB'!AC127</f>
        <v>5</v>
      </c>
      <c r="I127" s="24">
        <f>'Side MDB'!AD127</f>
        <v>5</v>
      </c>
      <c r="J127" s="24">
        <f>'Side MDB'!AE127</f>
        <v>5</v>
      </c>
      <c r="K127" s="100">
        <f>'Side Pole'!P127</f>
        <v>5</v>
      </c>
      <c r="L127" s="100">
        <f>'Side Pole'!S127</f>
        <v>5</v>
      </c>
      <c r="M127" s="100">
        <f>'Side Pole'!V127</f>
        <v>5</v>
      </c>
      <c r="N127" s="101">
        <f>Rollover!J127</f>
        <v>4</v>
      </c>
      <c r="O127" s="102">
        <f>ROUND(5/12*Front!AV127+4/12*'Side Pole'!U127+3/12*Rollover!I127,2)</f>
        <v>0.63</v>
      </c>
      <c r="P127" s="103">
        <f t="shared" si="6"/>
        <v>5</v>
      </c>
    </row>
    <row r="128" spans="1:16" ht="14.45" customHeight="1">
      <c r="B128" s="105"/>
    </row>
    <row r="129" spans="2:10" ht="14.45" customHeight="1">
      <c r="B129" s="105"/>
    </row>
    <row r="130" spans="2:10" ht="14.45" customHeight="1">
      <c r="B130" s="105"/>
      <c r="C130" s="105"/>
      <c r="D130" s="105"/>
    </row>
    <row r="131" spans="2:10" ht="14.45" customHeight="1">
      <c r="B131" s="105"/>
      <c r="C131" s="105"/>
      <c r="D131" s="105"/>
    </row>
    <row r="132" spans="2:10" ht="14.45" customHeight="1">
      <c r="B132" s="105"/>
      <c r="C132" s="105"/>
      <c r="D132" s="105"/>
    </row>
    <row r="133" spans="2:10" ht="14.45" customHeight="1">
      <c r="B133" s="105"/>
      <c r="C133" s="105"/>
      <c r="D133" s="105"/>
    </row>
    <row r="134" spans="2:10" ht="14.45" customHeight="1">
      <c r="B134" s="105"/>
      <c r="C134" s="105"/>
      <c r="D134" s="105"/>
    </row>
    <row r="135" spans="2:10" ht="14.45" customHeight="1">
      <c r="B135" s="105"/>
      <c r="C135" s="105"/>
      <c r="D135" s="105"/>
    </row>
    <row r="136" spans="2:10" ht="14.45" customHeight="1">
      <c r="B136" s="105"/>
      <c r="C136" s="105"/>
      <c r="D136" s="105"/>
      <c r="H136" s="109"/>
      <c r="I136" s="109"/>
      <c r="J136" s="109"/>
    </row>
    <row r="137" spans="2:10" ht="14.45" customHeight="1">
      <c r="H137" s="109"/>
      <c r="I137" s="109"/>
      <c r="J137" s="109"/>
    </row>
    <row r="138" spans="2:10" ht="14.45" customHeight="1">
      <c r="H138" s="109"/>
      <c r="I138" s="109"/>
      <c r="J138" s="109"/>
    </row>
    <row r="139" spans="2:10" ht="14.45" customHeight="1">
      <c r="B139" s="111"/>
      <c r="C139" s="111"/>
      <c r="D139" s="111"/>
      <c r="E139" s="112"/>
      <c r="F139" s="105"/>
      <c r="H139" s="109"/>
      <c r="I139" s="109"/>
      <c r="J139" s="109"/>
    </row>
    <row r="140" spans="2:10" ht="14.45" customHeight="1">
      <c r="B140" s="111"/>
      <c r="C140" s="111"/>
      <c r="D140" s="111"/>
      <c r="E140" s="112"/>
      <c r="F140" s="105"/>
      <c r="H140" s="109"/>
      <c r="I140" s="109"/>
      <c r="J140" s="109"/>
    </row>
    <row r="141" spans="2:10" ht="14.45" customHeight="1">
      <c r="B141" s="111"/>
      <c r="C141" s="111"/>
      <c r="D141" s="111"/>
      <c r="E141" s="112"/>
      <c r="F141" s="105"/>
      <c r="H141" s="109"/>
      <c r="I141" s="109"/>
      <c r="J141" s="109"/>
    </row>
    <row r="142" spans="2:10" ht="14.45" customHeight="1">
      <c r="B142" s="111"/>
      <c r="C142" s="111"/>
      <c r="D142" s="111"/>
      <c r="E142" s="112"/>
      <c r="F142" s="105"/>
      <c r="H142" s="109"/>
      <c r="I142" s="109"/>
      <c r="J142" s="109"/>
    </row>
    <row r="143" spans="2:10" ht="14.45" customHeight="1">
      <c r="B143" s="111"/>
      <c r="C143" s="111"/>
      <c r="D143" s="111"/>
      <c r="E143" s="112"/>
      <c r="F143" s="105"/>
      <c r="H143" s="109"/>
      <c r="I143" s="109"/>
      <c r="J143" s="109"/>
    </row>
    <row r="144" spans="2:10" ht="14.45" customHeight="1">
      <c r="B144" s="111"/>
      <c r="C144" s="111"/>
      <c r="D144" s="111"/>
      <c r="E144" s="112"/>
      <c r="F144" s="105"/>
      <c r="H144" s="109"/>
      <c r="I144" s="109"/>
      <c r="J144" s="109"/>
    </row>
    <row r="145" spans="2:10" ht="14.45" customHeight="1">
      <c r="B145" s="111"/>
      <c r="C145" s="111"/>
      <c r="D145" s="111"/>
      <c r="E145" s="112"/>
      <c r="F145" s="105"/>
    </row>
    <row r="146" spans="2:10" ht="14.45" customHeight="1">
      <c r="B146" s="111"/>
      <c r="C146" s="111"/>
      <c r="D146" s="111"/>
      <c r="E146" s="112"/>
      <c r="F146" s="105"/>
    </row>
    <row r="147" spans="2:10" ht="14.45" customHeight="1">
      <c r="B147" s="111"/>
      <c r="C147" s="111"/>
      <c r="D147" s="111"/>
      <c r="E147" s="112"/>
      <c r="F147" s="105"/>
    </row>
    <row r="148" spans="2:10" ht="14.45" customHeight="1">
      <c r="B148" s="111"/>
      <c r="C148" s="111"/>
      <c r="D148" s="111"/>
      <c r="E148" s="112"/>
      <c r="F148" s="105"/>
    </row>
    <row r="149" spans="2:10" ht="14.45" customHeight="1">
      <c r="E149" s="112"/>
      <c r="F149" s="105"/>
    </row>
    <row r="150" spans="2:10" ht="14.45" customHeight="1">
      <c r="E150" s="112"/>
      <c r="F150" s="105"/>
    </row>
    <row r="151" spans="2:10" ht="14.45" customHeight="1">
      <c r="B151" s="111"/>
      <c r="C151" s="111"/>
      <c r="D151" s="111"/>
      <c r="E151" s="112"/>
      <c r="F151" s="105"/>
    </row>
    <row r="152" spans="2:10" ht="14.45" customHeight="1">
      <c r="B152" s="111"/>
      <c r="C152" s="111"/>
      <c r="D152" s="111"/>
      <c r="E152" s="112"/>
      <c r="F152" s="105"/>
    </row>
    <row r="153" spans="2:10" ht="14.45" customHeight="1">
      <c r="B153" s="111"/>
      <c r="C153" s="111"/>
      <c r="D153" s="111"/>
      <c r="E153" s="112"/>
      <c r="F153" s="105"/>
    </row>
    <row r="154" spans="2:10" ht="14.45" customHeight="1">
      <c r="B154" s="111"/>
      <c r="C154" s="111"/>
      <c r="D154" s="111"/>
      <c r="E154" s="112"/>
      <c r="F154" s="105"/>
      <c r="H154" s="113"/>
      <c r="I154" s="113"/>
      <c r="J154" s="113"/>
    </row>
    <row r="155" spans="2:10" ht="14.45" customHeight="1">
      <c r="B155" s="111"/>
      <c r="C155" s="111"/>
      <c r="D155" s="111"/>
      <c r="F155" s="109"/>
      <c r="G155" s="109"/>
      <c r="H155" s="113"/>
      <c r="I155" s="113"/>
      <c r="J155" s="113"/>
    </row>
    <row r="156" spans="2:10" ht="14.45" customHeight="1">
      <c r="B156" s="111"/>
      <c r="C156" s="111"/>
      <c r="D156" s="111"/>
      <c r="F156" s="109"/>
      <c r="G156" s="109"/>
      <c r="H156" s="113"/>
      <c r="I156" s="113"/>
      <c r="J156" s="113"/>
    </row>
    <row r="157" spans="2:10" ht="14.45" customHeight="1">
      <c r="B157" s="114"/>
      <c r="C157" s="114"/>
      <c r="D157" s="114"/>
      <c r="E157" s="115"/>
      <c r="F157" s="109"/>
      <c r="G157" s="109"/>
      <c r="H157" s="113"/>
      <c r="I157" s="113"/>
      <c r="J157" s="113"/>
    </row>
    <row r="158" spans="2:10" ht="14.45" customHeight="1">
      <c r="B158" s="105"/>
      <c r="C158" s="105"/>
      <c r="D158" s="105"/>
      <c r="F158" s="109"/>
      <c r="G158" s="109"/>
      <c r="H158" s="113"/>
      <c r="I158" s="113"/>
      <c r="J158" s="113"/>
    </row>
    <row r="159" spans="2:10" ht="14.45" customHeight="1">
      <c r="B159" s="111"/>
      <c r="C159" s="111"/>
      <c r="D159" s="111"/>
      <c r="F159" s="109"/>
      <c r="G159" s="109"/>
      <c r="H159" s="113"/>
      <c r="I159" s="113"/>
      <c r="J159" s="113"/>
    </row>
    <row r="160" spans="2:10" ht="14.45" customHeight="1">
      <c r="B160" s="111"/>
      <c r="C160" s="111"/>
      <c r="D160" s="111"/>
      <c r="F160" s="109"/>
      <c r="G160" s="109"/>
      <c r="H160" s="113"/>
      <c r="I160" s="113"/>
      <c r="J160" s="113"/>
    </row>
    <row r="161" spans="2:10" ht="14.45" customHeight="1">
      <c r="B161" s="111"/>
      <c r="C161" s="111"/>
      <c r="D161" s="111"/>
      <c r="F161" s="109"/>
      <c r="G161" s="109"/>
      <c r="H161" s="113"/>
      <c r="I161" s="113"/>
      <c r="J161" s="113"/>
    </row>
    <row r="162" spans="2:10" ht="14.45" customHeight="1">
      <c r="B162" s="111"/>
      <c r="C162" s="111"/>
      <c r="D162" s="111"/>
      <c r="F162" s="109"/>
      <c r="G162" s="109"/>
      <c r="H162" s="113"/>
      <c r="I162" s="113"/>
      <c r="J162" s="113"/>
    </row>
    <row r="163" spans="2:10" ht="14.45" customHeight="1">
      <c r="B163" s="105"/>
      <c r="C163" s="105"/>
      <c r="D163" s="105"/>
      <c r="F163" s="109"/>
      <c r="G163" s="109"/>
      <c r="H163" s="113"/>
      <c r="I163" s="113"/>
      <c r="J163" s="113"/>
    </row>
    <row r="164" spans="2:10" ht="14.45" customHeight="1">
      <c r="F164" s="109"/>
      <c r="G164" s="109"/>
      <c r="H164" s="113"/>
      <c r="I164" s="113"/>
      <c r="J164" s="113"/>
    </row>
    <row r="165" spans="2:10" ht="14.45" customHeight="1">
      <c r="F165" s="109"/>
      <c r="G165" s="109"/>
      <c r="H165" s="113"/>
      <c r="I165" s="113"/>
      <c r="J165" s="113"/>
    </row>
  </sheetData>
  <mergeCells count="3">
    <mergeCell ref="E1:G1"/>
    <mergeCell ref="H1:J1"/>
    <mergeCell ref="A1:A2"/>
  </mergeCells>
  <phoneticPr fontId="2" type="noConversion"/>
  <pageMargins left="0.25" right="0.2" top="0.25" bottom="0.25" header="0.3" footer="0.3"/>
  <pageSetup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9</vt:i4>
      </vt:variant>
    </vt:vector>
  </HeadingPairs>
  <TitlesOfParts>
    <vt:vector size="14" baseType="lpstr">
      <vt:lpstr>Rollover</vt:lpstr>
      <vt:lpstr>Front</vt:lpstr>
      <vt:lpstr>Side MDB</vt:lpstr>
      <vt:lpstr>Side Pole</vt:lpstr>
      <vt:lpstr>Comb VSS+Overall Ratings</vt:lpstr>
      <vt:lpstr>'Comb VSS+Overall Ratings'!Print_Area</vt:lpstr>
      <vt:lpstr>Front!Print_Area</vt:lpstr>
      <vt:lpstr>'Side MDB'!Print_Area</vt:lpstr>
      <vt:lpstr>'Side Pole'!Print_Area</vt:lpstr>
      <vt:lpstr>'Comb VSS+Overall Ratings'!Print_Titles</vt:lpstr>
      <vt:lpstr>Front!Print_Titles</vt:lpstr>
      <vt:lpstr>Rollover!Print_Titles</vt:lpstr>
      <vt:lpstr>'Side MDB'!Print_Titles</vt:lpstr>
      <vt:lpstr>'Side Pole'!Print_Titles</vt:lpstr>
    </vt:vector>
  </TitlesOfParts>
  <Company>USDOT\NHTSA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Felicia McKoy</dc:creator>
  <cp:lastModifiedBy>USDOT_User</cp:lastModifiedBy>
  <cp:lastPrinted>2012-05-02T13:38:27Z</cp:lastPrinted>
  <dcterms:created xsi:type="dcterms:W3CDTF">2007-06-14T17:31:50Z</dcterms:created>
  <dcterms:modified xsi:type="dcterms:W3CDTF">2019-11-18T15:55:32Z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