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79" i="31" l="1"/>
  <c r="C79" i="31"/>
  <c r="B79" i="31"/>
  <c r="M79" i="29"/>
  <c r="L79" i="29"/>
  <c r="F79" i="29"/>
  <c r="D79" i="29"/>
  <c r="C79" i="29"/>
  <c r="V79" i="22"/>
  <c r="U79" i="22"/>
  <c r="T79" i="22"/>
  <c r="S79" i="22"/>
  <c r="R79" i="22"/>
  <c r="Q79" i="22"/>
  <c r="F79" i="22"/>
  <c r="D79" i="22"/>
  <c r="C79" i="22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D79" i="21"/>
  <c r="C79" i="21"/>
  <c r="G79" i="24"/>
  <c r="H79" i="24" s="1"/>
  <c r="I79" i="24" s="1"/>
  <c r="J79" i="24" s="1"/>
  <c r="N79" i="31" s="1"/>
  <c r="X79" i="22" l="1"/>
  <c r="AA79" i="22" s="1"/>
  <c r="AD79" i="22" s="1"/>
  <c r="I79" i="31" s="1"/>
  <c r="AF79" i="21"/>
  <c r="AP79" i="21"/>
  <c r="N79" i="29"/>
  <c r="O79" i="29" s="1"/>
  <c r="P79" i="29" s="1"/>
  <c r="K79" i="31" s="1"/>
  <c r="W79" i="22"/>
  <c r="Y79" i="22" s="1"/>
  <c r="AB79" i="22" s="1"/>
  <c r="AE79" i="22" s="1"/>
  <c r="J79" i="31" s="1"/>
  <c r="AA79" i="21"/>
  <c r="AQ79" i="21" s="1"/>
  <c r="AT79" i="21" s="1"/>
  <c r="AW79" i="21" s="1"/>
  <c r="E79" i="31" s="1"/>
  <c r="AK79" i="21"/>
  <c r="AR79" i="21"/>
  <c r="AU79" i="21" s="1"/>
  <c r="AX79" i="21" s="1"/>
  <c r="F79" i="31" s="1"/>
  <c r="D58" i="22"/>
  <c r="Q79" i="29" l="1"/>
  <c r="R79" i="29" s="1"/>
  <c r="S79" i="29" s="1"/>
  <c r="L79" i="31" s="1"/>
  <c r="T79" i="29"/>
  <c r="U79" i="29" s="1"/>
  <c r="V79" i="29" s="1"/>
  <c r="M79" i="31" s="1"/>
  <c r="Z79" i="22"/>
  <c r="AC79" i="22" s="1"/>
  <c r="H79" i="31" s="1"/>
  <c r="AS79" i="21"/>
  <c r="AV79" i="21" s="1"/>
  <c r="AY79" i="21" s="1"/>
  <c r="G79" i="31" s="1"/>
  <c r="O79" i="31" l="1"/>
  <c r="P79" i="31" s="1"/>
  <c r="D11" i="22"/>
  <c r="D87" i="31" l="1"/>
  <c r="C87" i="31"/>
  <c r="B87" i="31"/>
  <c r="D86" i="31"/>
  <c r="C86" i="31"/>
  <c r="B86" i="31"/>
  <c r="M87" i="29"/>
  <c r="L87" i="29"/>
  <c r="F87" i="29"/>
  <c r="D87" i="29"/>
  <c r="C87" i="29"/>
  <c r="M86" i="29"/>
  <c r="L86" i="29"/>
  <c r="F86" i="29"/>
  <c r="D86" i="29"/>
  <c r="C86" i="29"/>
  <c r="V87" i="22"/>
  <c r="U87" i="22"/>
  <c r="T87" i="22"/>
  <c r="S87" i="22"/>
  <c r="R87" i="22"/>
  <c r="Q87" i="22"/>
  <c r="F87" i="22"/>
  <c r="D87" i="22"/>
  <c r="C87" i="22"/>
  <c r="V86" i="22"/>
  <c r="U86" i="22"/>
  <c r="T86" i="22"/>
  <c r="S86" i="22"/>
  <c r="R86" i="22"/>
  <c r="Q86" i="22"/>
  <c r="F86" i="22"/>
  <c r="D86" i="22"/>
  <c r="C86" i="22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D87" i="21"/>
  <c r="C87" i="21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D86" i="21"/>
  <c r="C86" i="21"/>
  <c r="G87" i="24"/>
  <c r="H87" i="24" s="1"/>
  <c r="I87" i="24" s="1"/>
  <c r="J87" i="24" s="1"/>
  <c r="N87" i="31" s="1"/>
  <c r="G86" i="24"/>
  <c r="H86" i="24" s="1"/>
  <c r="I86" i="24" s="1"/>
  <c r="J86" i="24" s="1"/>
  <c r="N86" i="31" s="1"/>
  <c r="AA86" i="21" l="1"/>
  <c r="AF86" i="21"/>
  <c r="AP87" i="21"/>
  <c r="N87" i="29"/>
  <c r="O87" i="29" s="1"/>
  <c r="P87" i="29" s="1"/>
  <c r="K87" i="31" s="1"/>
  <c r="X87" i="22"/>
  <c r="AA87" i="22" s="1"/>
  <c r="AD87" i="22" s="1"/>
  <c r="I87" i="31" s="1"/>
  <c r="AP86" i="21"/>
  <c r="N86" i="29"/>
  <c r="O86" i="29" s="1"/>
  <c r="P86" i="29" s="1"/>
  <c r="K86" i="31" s="1"/>
  <c r="W87" i="22"/>
  <c r="X86" i="22"/>
  <c r="AA86" i="22" s="1"/>
  <c r="AD86" i="22" s="1"/>
  <c r="I86" i="31" s="1"/>
  <c r="W86" i="22"/>
  <c r="Z86" i="22" s="1"/>
  <c r="AC86" i="22" s="1"/>
  <c r="H86" i="31" s="1"/>
  <c r="AK86" i="21"/>
  <c r="AA87" i="21"/>
  <c r="AK87" i="21"/>
  <c r="AF87" i="21"/>
  <c r="D102" i="31"/>
  <c r="C102" i="31"/>
  <c r="B102" i="31"/>
  <c r="M102" i="29"/>
  <c r="L102" i="29"/>
  <c r="F102" i="29"/>
  <c r="D102" i="29"/>
  <c r="C102" i="29"/>
  <c r="V102" i="22"/>
  <c r="U102" i="22"/>
  <c r="T102" i="22"/>
  <c r="S102" i="22"/>
  <c r="R102" i="22"/>
  <c r="Q102" i="22"/>
  <c r="F102" i="22"/>
  <c r="D102" i="22"/>
  <c r="C102" i="22"/>
  <c r="AO102" i="21"/>
  <c r="AN102" i="21"/>
  <c r="AL102" i="21"/>
  <c r="AM102" i="21" s="1"/>
  <c r="AJ102" i="21"/>
  <c r="AI102" i="21"/>
  <c r="AH102" i="21"/>
  <c r="AG102" i="21"/>
  <c r="AE102" i="21"/>
  <c r="AD102" i="21"/>
  <c r="AB102" i="21"/>
  <c r="AC102" i="21" s="1"/>
  <c r="Z102" i="21"/>
  <c r="Y102" i="21"/>
  <c r="X102" i="21"/>
  <c r="W102" i="21"/>
  <c r="F102" i="21"/>
  <c r="D102" i="21"/>
  <c r="C102" i="21"/>
  <c r="G102" i="24"/>
  <c r="H102" i="24" s="1"/>
  <c r="I102" i="24" s="1"/>
  <c r="J102" i="24" s="1"/>
  <c r="N102" i="31" s="1"/>
  <c r="AR87" i="21" l="1"/>
  <c r="AU87" i="21" s="1"/>
  <c r="AX87" i="21" s="1"/>
  <c r="F87" i="31" s="1"/>
  <c r="Y87" i="22"/>
  <c r="AB87" i="22" s="1"/>
  <c r="AE87" i="22" s="1"/>
  <c r="J87" i="31" s="1"/>
  <c r="N102" i="29"/>
  <c r="O102" i="29" s="1"/>
  <c r="P102" i="29" s="1"/>
  <c r="K102" i="31" s="1"/>
  <c r="T87" i="29"/>
  <c r="U87" i="29" s="1"/>
  <c r="V87" i="29" s="1"/>
  <c r="M87" i="31" s="1"/>
  <c r="AQ86" i="21"/>
  <c r="AT86" i="21" s="1"/>
  <c r="AW86" i="21" s="1"/>
  <c r="E86" i="31" s="1"/>
  <c r="AR86" i="21"/>
  <c r="AU86" i="21" s="1"/>
  <c r="AX86" i="21" s="1"/>
  <c r="F86" i="31" s="1"/>
  <c r="AF102" i="21"/>
  <c r="W102" i="22"/>
  <c r="Z102" i="22" s="1"/>
  <c r="AC102" i="22" s="1"/>
  <c r="H102" i="31" s="1"/>
  <c r="X102" i="22"/>
  <c r="AA102" i="22" s="1"/>
  <c r="AD102" i="22" s="1"/>
  <c r="I102" i="31" s="1"/>
  <c r="Q87" i="29"/>
  <c r="R87" i="29" s="1"/>
  <c r="S87" i="29" s="1"/>
  <c r="L87" i="31" s="1"/>
  <c r="Z87" i="22"/>
  <c r="AC87" i="22" s="1"/>
  <c r="H87" i="31" s="1"/>
  <c r="AK102" i="21"/>
  <c r="AP102" i="21"/>
  <c r="AQ87" i="21"/>
  <c r="AT87" i="21" s="1"/>
  <c r="AW87" i="21" s="1"/>
  <c r="E87" i="31" s="1"/>
  <c r="Y86" i="22"/>
  <c r="AB86" i="22" s="1"/>
  <c r="AE86" i="22" s="1"/>
  <c r="J86" i="31" s="1"/>
  <c r="Q86" i="29"/>
  <c r="R86" i="29" s="1"/>
  <c r="S86" i="29" s="1"/>
  <c r="L86" i="31" s="1"/>
  <c r="T86" i="29"/>
  <c r="U86" i="29" s="1"/>
  <c r="V86" i="29" s="1"/>
  <c r="M86" i="31" s="1"/>
  <c r="AA102" i="21"/>
  <c r="D60" i="31"/>
  <c r="C60" i="31"/>
  <c r="B60" i="31"/>
  <c r="D59" i="31"/>
  <c r="C59" i="31"/>
  <c r="B59" i="31"/>
  <c r="M60" i="29"/>
  <c r="L60" i="29"/>
  <c r="F60" i="29"/>
  <c r="D60" i="29"/>
  <c r="C60" i="29"/>
  <c r="M59" i="29"/>
  <c r="L59" i="29"/>
  <c r="F59" i="29"/>
  <c r="D59" i="29"/>
  <c r="C59" i="29"/>
  <c r="V60" i="22"/>
  <c r="U60" i="22"/>
  <c r="T60" i="22"/>
  <c r="S60" i="22"/>
  <c r="R60" i="22"/>
  <c r="Q60" i="22"/>
  <c r="F60" i="22"/>
  <c r="D60" i="22"/>
  <c r="C60" i="22"/>
  <c r="V59" i="22"/>
  <c r="U59" i="22"/>
  <c r="T59" i="22"/>
  <c r="S59" i="22"/>
  <c r="R59" i="22"/>
  <c r="Q59" i="22"/>
  <c r="F59" i="22"/>
  <c r="D59" i="22"/>
  <c r="C59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C60" i="21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C59" i="21"/>
  <c r="G60" i="24"/>
  <c r="H60" i="24" s="1"/>
  <c r="I60" i="24" s="1"/>
  <c r="J60" i="24" s="1"/>
  <c r="N60" i="31" s="1"/>
  <c r="G59" i="24"/>
  <c r="H59" i="24" s="1"/>
  <c r="I59" i="24" s="1"/>
  <c r="J59" i="24" s="1"/>
  <c r="N59" i="31" s="1"/>
  <c r="Q102" i="29" l="1"/>
  <c r="R102" i="29" s="1"/>
  <c r="S102" i="29" s="1"/>
  <c r="L102" i="31" s="1"/>
  <c r="AS86" i="21"/>
  <c r="AV86" i="21" s="1"/>
  <c r="AY86" i="21" s="1"/>
  <c r="G86" i="31" s="1"/>
  <c r="AS87" i="21"/>
  <c r="AV87" i="21" s="1"/>
  <c r="AY87" i="21" s="1"/>
  <c r="G87" i="31" s="1"/>
  <c r="AQ102" i="21"/>
  <c r="AT102" i="21" s="1"/>
  <c r="AW102" i="21" s="1"/>
  <c r="E102" i="31" s="1"/>
  <c r="AP60" i="21"/>
  <c r="X60" i="22"/>
  <c r="AA60" i="22" s="1"/>
  <c r="AD60" i="22" s="1"/>
  <c r="I60" i="31" s="1"/>
  <c r="T102" i="29"/>
  <c r="U102" i="29" s="1"/>
  <c r="V102" i="29" s="1"/>
  <c r="M102" i="31" s="1"/>
  <c r="AF60" i="21"/>
  <c r="AR102" i="21"/>
  <c r="AU102" i="21" s="1"/>
  <c r="AX102" i="21" s="1"/>
  <c r="F102" i="31" s="1"/>
  <c r="AA59" i="21"/>
  <c r="AF59" i="21"/>
  <c r="Y102" i="22"/>
  <c r="AB102" i="22" s="1"/>
  <c r="AE102" i="22" s="1"/>
  <c r="J102" i="31" s="1"/>
  <c r="AP59" i="21"/>
  <c r="AK60" i="21"/>
  <c r="O86" i="31"/>
  <c r="P86" i="31" s="1"/>
  <c r="N60" i="29"/>
  <c r="O60" i="29" s="1"/>
  <c r="P60" i="29" s="1"/>
  <c r="K60" i="31" s="1"/>
  <c r="N59" i="29"/>
  <c r="O59" i="29" s="1"/>
  <c r="P59" i="29" s="1"/>
  <c r="K59" i="31" s="1"/>
  <c r="W59" i="22"/>
  <c r="Z59" i="22" s="1"/>
  <c r="AC59" i="22" s="1"/>
  <c r="H59" i="31" s="1"/>
  <c r="X59" i="22"/>
  <c r="AA59" i="22" s="1"/>
  <c r="AD59" i="22" s="1"/>
  <c r="I59" i="31" s="1"/>
  <c r="W60" i="22"/>
  <c r="Q60" i="29" s="1"/>
  <c r="R60" i="29" s="1"/>
  <c r="S60" i="29" s="1"/>
  <c r="L60" i="31" s="1"/>
  <c r="AK59" i="21"/>
  <c r="AR59" i="21" s="1"/>
  <c r="AA60" i="21"/>
  <c r="D104" i="31"/>
  <c r="C104" i="31"/>
  <c r="B104" i="31"/>
  <c r="D103" i="31"/>
  <c r="C103" i="31"/>
  <c r="B103" i="31"/>
  <c r="M104" i="29"/>
  <c r="L104" i="29"/>
  <c r="F104" i="29"/>
  <c r="D104" i="29"/>
  <c r="C104" i="29"/>
  <c r="M103" i="29"/>
  <c r="L103" i="29"/>
  <c r="F103" i="29"/>
  <c r="D103" i="29"/>
  <c r="C103" i="29"/>
  <c r="V104" i="22"/>
  <c r="U104" i="22"/>
  <c r="T104" i="22"/>
  <c r="S104" i="22"/>
  <c r="R104" i="22"/>
  <c r="Q104" i="22"/>
  <c r="F104" i="22"/>
  <c r="D104" i="22"/>
  <c r="C104" i="22"/>
  <c r="V103" i="22"/>
  <c r="U103" i="22"/>
  <c r="T103" i="22"/>
  <c r="S103" i="22"/>
  <c r="R103" i="22"/>
  <c r="Q103" i="22"/>
  <c r="F103" i="22"/>
  <c r="D103" i="22"/>
  <c r="C103" i="22"/>
  <c r="AO104" i="21"/>
  <c r="AN104" i="21"/>
  <c r="AL104" i="21"/>
  <c r="AM104" i="21" s="1"/>
  <c r="AJ104" i="21"/>
  <c r="AI104" i="21"/>
  <c r="AH104" i="21"/>
  <c r="AG104" i="21"/>
  <c r="AE104" i="21"/>
  <c r="AD104" i="21"/>
  <c r="AB104" i="21"/>
  <c r="AC104" i="21" s="1"/>
  <c r="Z104" i="21"/>
  <c r="Y104" i="21"/>
  <c r="X104" i="21"/>
  <c r="W104" i="21"/>
  <c r="F104" i="21"/>
  <c r="D104" i="21"/>
  <c r="C104" i="21"/>
  <c r="AO103" i="21"/>
  <c r="AN103" i="21"/>
  <c r="AL103" i="21"/>
  <c r="AM103" i="21" s="1"/>
  <c r="AJ103" i="21"/>
  <c r="AI103" i="21"/>
  <c r="AH103" i="21"/>
  <c r="AG103" i="21"/>
  <c r="AE103" i="21"/>
  <c r="AD103" i="21"/>
  <c r="AB103" i="21"/>
  <c r="AC103" i="21" s="1"/>
  <c r="Z103" i="21"/>
  <c r="Y103" i="21"/>
  <c r="X103" i="21"/>
  <c r="W103" i="21"/>
  <c r="F103" i="21"/>
  <c r="D103" i="21"/>
  <c r="C103" i="21"/>
  <c r="G104" i="24"/>
  <c r="H104" i="24" s="1"/>
  <c r="I104" i="24" s="1"/>
  <c r="J104" i="24" s="1"/>
  <c r="N104" i="31" s="1"/>
  <c r="G103" i="24"/>
  <c r="H103" i="24" s="1"/>
  <c r="I103" i="24" s="1"/>
  <c r="J103" i="24" s="1"/>
  <c r="N103" i="31" s="1"/>
  <c r="D77" i="31"/>
  <c r="C77" i="31"/>
  <c r="B77" i="31"/>
  <c r="D76" i="31"/>
  <c r="C76" i="31"/>
  <c r="B76" i="31"/>
  <c r="M77" i="29"/>
  <c r="L77" i="29"/>
  <c r="F77" i="29"/>
  <c r="D77" i="29"/>
  <c r="C77" i="29"/>
  <c r="M76" i="29"/>
  <c r="L76" i="29"/>
  <c r="F76" i="29"/>
  <c r="D76" i="29"/>
  <c r="C76" i="29"/>
  <c r="V77" i="22"/>
  <c r="U77" i="22"/>
  <c r="T77" i="22"/>
  <c r="S77" i="22"/>
  <c r="R77" i="22"/>
  <c r="Q77" i="22"/>
  <c r="F77" i="22"/>
  <c r="D77" i="22"/>
  <c r="C77" i="22"/>
  <c r="V76" i="22"/>
  <c r="U76" i="22"/>
  <c r="T76" i="22"/>
  <c r="S76" i="22"/>
  <c r="R76" i="22"/>
  <c r="Q76" i="22"/>
  <c r="F76" i="22"/>
  <c r="D76" i="22"/>
  <c r="C76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G77" i="24"/>
  <c r="H77" i="24" s="1"/>
  <c r="I77" i="24" s="1"/>
  <c r="J77" i="24" s="1"/>
  <c r="N77" i="31" s="1"/>
  <c r="G76" i="24"/>
  <c r="H76" i="24" s="1"/>
  <c r="I76" i="24" s="1"/>
  <c r="J76" i="24" s="1"/>
  <c r="N76" i="31" s="1"/>
  <c r="D57" i="31"/>
  <c r="C57" i="31"/>
  <c r="B57" i="31"/>
  <c r="D56" i="31"/>
  <c r="C56" i="31"/>
  <c r="B56" i="31"/>
  <c r="M57" i="29"/>
  <c r="L57" i="29"/>
  <c r="F57" i="29"/>
  <c r="D57" i="29"/>
  <c r="C57" i="29"/>
  <c r="M56" i="29"/>
  <c r="L56" i="29"/>
  <c r="F56" i="29"/>
  <c r="D56" i="29"/>
  <c r="C56" i="29"/>
  <c r="V57" i="22"/>
  <c r="U57" i="22"/>
  <c r="T57" i="22"/>
  <c r="S57" i="22"/>
  <c r="R57" i="22"/>
  <c r="Q57" i="22"/>
  <c r="F57" i="22"/>
  <c r="D57" i="22"/>
  <c r="C57" i="22"/>
  <c r="V56" i="22"/>
  <c r="U56" i="22"/>
  <c r="T56" i="22"/>
  <c r="S56" i="22"/>
  <c r="R56" i="22"/>
  <c r="Q56" i="22"/>
  <c r="F56" i="22"/>
  <c r="D56" i="22"/>
  <c r="C56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D57" i="21"/>
  <c r="C57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D56" i="21"/>
  <c r="C56" i="21"/>
  <c r="G57" i="24"/>
  <c r="H57" i="24" s="1"/>
  <c r="I57" i="24" s="1"/>
  <c r="J57" i="24" s="1"/>
  <c r="N57" i="31" s="1"/>
  <c r="G56" i="24"/>
  <c r="H56" i="24" s="1"/>
  <c r="I56" i="24" s="1"/>
  <c r="J56" i="24" s="1"/>
  <c r="N56" i="31" s="1"/>
  <c r="D42" i="31"/>
  <c r="C42" i="31"/>
  <c r="B42" i="31"/>
  <c r="D41" i="31"/>
  <c r="C41" i="31"/>
  <c r="B41" i="31"/>
  <c r="D40" i="31"/>
  <c r="C40" i="31"/>
  <c r="B40" i="31"/>
  <c r="D39" i="31"/>
  <c r="C39" i="31"/>
  <c r="B39" i="31"/>
  <c r="M42" i="29"/>
  <c r="L42" i="29"/>
  <c r="F42" i="29"/>
  <c r="D42" i="29"/>
  <c r="C42" i="29"/>
  <c r="M41" i="29"/>
  <c r="L41" i="29"/>
  <c r="F41" i="29"/>
  <c r="D41" i="29"/>
  <c r="C41" i="29"/>
  <c r="M40" i="29"/>
  <c r="L40" i="29"/>
  <c r="F40" i="29"/>
  <c r="D40" i="29"/>
  <c r="C40" i="29"/>
  <c r="M39" i="29"/>
  <c r="L39" i="29"/>
  <c r="F39" i="29"/>
  <c r="D39" i="29"/>
  <c r="C39" i="29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C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C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C39" i="21"/>
  <c r="G42" i="24"/>
  <c r="H42" i="24" s="1"/>
  <c r="I42" i="24" s="1"/>
  <c r="J42" i="24" s="1"/>
  <c r="N42" i="31" s="1"/>
  <c r="G41" i="24"/>
  <c r="H41" i="24" s="1"/>
  <c r="I41" i="24" s="1"/>
  <c r="J41" i="24" s="1"/>
  <c r="N41" i="31" s="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D38" i="31"/>
  <c r="C38" i="31"/>
  <c r="B38" i="31"/>
  <c r="D37" i="31"/>
  <c r="C37" i="31"/>
  <c r="B37" i="31"/>
  <c r="D36" i="31"/>
  <c r="C36" i="31"/>
  <c r="B36" i="31"/>
  <c r="D35" i="31"/>
  <c r="C35" i="31"/>
  <c r="B35" i="31"/>
  <c r="M38" i="29"/>
  <c r="L38" i="29"/>
  <c r="F38" i="29"/>
  <c r="D38" i="29"/>
  <c r="C38" i="29"/>
  <c r="M37" i="29"/>
  <c r="L37" i="29"/>
  <c r="F37" i="29"/>
  <c r="D37" i="29"/>
  <c r="C37" i="29"/>
  <c r="M36" i="29"/>
  <c r="L36" i="29"/>
  <c r="F36" i="29"/>
  <c r="D36" i="29"/>
  <c r="C36" i="29"/>
  <c r="M35" i="29"/>
  <c r="L35" i="29"/>
  <c r="F35" i="29"/>
  <c r="D35" i="29"/>
  <c r="C35" i="29"/>
  <c r="V38" i="22"/>
  <c r="U38" i="22"/>
  <c r="T38" i="22"/>
  <c r="S38" i="22"/>
  <c r="R38" i="22"/>
  <c r="Q38" i="22"/>
  <c r="F38" i="22"/>
  <c r="D38" i="22"/>
  <c r="C38" i="22"/>
  <c r="V37" i="22"/>
  <c r="U37" i="22"/>
  <c r="T37" i="22"/>
  <c r="S37" i="22"/>
  <c r="R37" i="22"/>
  <c r="Q37" i="22"/>
  <c r="F37" i="22"/>
  <c r="D37" i="22"/>
  <c r="C37" i="22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O87" i="31" l="1"/>
  <c r="P87" i="31" s="1"/>
  <c r="Q59" i="29"/>
  <c r="R59" i="29" s="1"/>
  <c r="S59" i="29" s="1"/>
  <c r="L59" i="31" s="1"/>
  <c r="AF77" i="21"/>
  <c r="AP35" i="21"/>
  <c r="AF38" i="21"/>
  <c r="X35" i="22"/>
  <c r="AA35" i="22" s="1"/>
  <c r="AD35" i="22" s="1"/>
  <c r="I35" i="31" s="1"/>
  <c r="AP39" i="21"/>
  <c r="AR60" i="21"/>
  <c r="AU60" i="21" s="1"/>
  <c r="AX60" i="21" s="1"/>
  <c r="F60" i="31" s="1"/>
  <c r="AQ59" i="21"/>
  <c r="AT59" i="21" s="1"/>
  <c r="AW59" i="21" s="1"/>
  <c r="E59" i="31" s="1"/>
  <c r="AF35" i="21"/>
  <c r="X40" i="22"/>
  <c r="AA40" i="22" s="1"/>
  <c r="AD40" i="22" s="1"/>
  <c r="I40" i="31" s="1"/>
  <c r="N40" i="29"/>
  <c r="O40" i="29" s="1"/>
  <c r="P40" i="29" s="1"/>
  <c r="K40" i="31" s="1"/>
  <c r="X57" i="22"/>
  <c r="AA57" i="22" s="1"/>
  <c r="AD57" i="22" s="1"/>
  <c r="I57" i="31" s="1"/>
  <c r="AF76" i="21"/>
  <c r="N77" i="29"/>
  <c r="O77" i="29" s="1"/>
  <c r="P77" i="29" s="1"/>
  <c r="K77" i="31" s="1"/>
  <c r="X104" i="22"/>
  <c r="AA104" i="22" s="1"/>
  <c r="AD104" i="22" s="1"/>
  <c r="I104" i="31" s="1"/>
  <c r="N35" i="29"/>
  <c r="O35" i="29" s="1"/>
  <c r="P35" i="29" s="1"/>
  <c r="K35" i="31" s="1"/>
  <c r="W39" i="22"/>
  <c r="Z39" i="22" s="1"/>
  <c r="AC39" i="22" s="1"/>
  <c r="H39" i="31" s="1"/>
  <c r="AS102" i="21"/>
  <c r="AV102" i="21" s="1"/>
  <c r="X37" i="22"/>
  <c r="AA37" i="22" s="1"/>
  <c r="AD37" i="22" s="1"/>
  <c r="I37" i="31" s="1"/>
  <c r="N41" i="29"/>
  <c r="O41" i="29" s="1"/>
  <c r="P41" i="29" s="1"/>
  <c r="K41" i="31" s="1"/>
  <c r="X76" i="22"/>
  <c r="AA76" i="22" s="1"/>
  <c r="AD76" i="22" s="1"/>
  <c r="I76" i="31" s="1"/>
  <c r="T60" i="29"/>
  <c r="U60" i="29" s="1"/>
  <c r="V60" i="29" s="1"/>
  <c r="M60" i="31" s="1"/>
  <c r="X39" i="22"/>
  <c r="AA39" i="22" s="1"/>
  <c r="AD39" i="22" s="1"/>
  <c r="I39" i="31" s="1"/>
  <c r="W40" i="22"/>
  <c r="Z40" i="22" s="1"/>
  <c r="AC40" i="22" s="1"/>
  <c r="H40" i="31" s="1"/>
  <c r="W57" i="22"/>
  <c r="AA37" i="21"/>
  <c r="AF37" i="21"/>
  <c r="N38" i="29"/>
  <c r="O38" i="29" s="1"/>
  <c r="P38" i="29" s="1"/>
  <c r="K38" i="31" s="1"/>
  <c r="AF41" i="21"/>
  <c r="AP42" i="21"/>
  <c r="N42" i="29"/>
  <c r="O42" i="29" s="1"/>
  <c r="P42" i="29" s="1"/>
  <c r="K42" i="31" s="1"/>
  <c r="AP57" i="21"/>
  <c r="N57" i="29"/>
  <c r="O57" i="29" s="1"/>
  <c r="P57" i="29" s="1"/>
  <c r="K57" i="31" s="1"/>
  <c r="X77" i="22"/>
  <c r="AA77" i="22" s="1"/>
  <c r="AD77" i="22" s="1"/>
  <c r="I77" i="31" s="1"/>
  <c r="AF103" i="21"/>
  <c r="N104" i="29"/>
  <c r="O104" i="29" s="1"/>
  <c r="P104" i="29" s="1"/>
  <c r="K104" i="31" s="1"/>
  <c r="Y60" i="22"/>
  <c r="AB60" i="22" s="1"/>
  <c r="AE60" i="22" s="1"/>
  <c r="J60" i="31" s="1"/>
  <c r="AQ60" i="21"/>
  <c r="AT60" i="21" s="1"/>
  <c r="AW60" i="21" s="1"/>
  <c r="E60" i="31" s="1"/>
  <c r="AP36" i="21"/>
  <c r="X38" i="22"/>
  <c r="AA38" i="22" s="1"/>
  <c r="AD38" i="22" s="1"/>
  <c r="I38" i="31" s="1"/>
  <c r="X41" i="22"/>
  <c r="AA41" i="22" s="1"/>
  <c r="AD41" i="22" s="1"/>
  <c r="I41" i="31" s="1"/>
  <c r="AA76" i="21"/>
  <c r="W77" i="22"/>
  <c r="Z77" i="22" s="1"/>
  <c r="AC77" i="22" s="1"/>
  <c r="H77" i="31" s="1"/>
  <c r="AF36" i="21"/>
  <c r="N36" i="29"/>
  <c r="O36" i="29" s="1"/>
  <c r="P36" i="29" s="1"/>
  <c r="K36" i="31" s="1"/>
  <c r="AP40" i="21"/>
  <c r="X42" i="22"/>
  <c r="AA42" i="22" s="1"/>
  <c r="AD42" i="22" s="1"/>
  <c r="I42" i="31" s="1"/>
  <c r="AP77" i="21"/>
  <c r="AF104" i="21"/>
  <c r="X103" i="22"/>
  <c r="AA103" i="22" s="1"/>
  <c r="AD103" i="22" s="1"/>
  <c r="I103" i="31" s="1"/>
  <c r="AP76" i="21"/>
  <c r="AK77" i="21"/>
  <c r="AR77" i="21" s="1"/>
  <c r="AK103" i="21"/>
  <c r="AP103" i="21"/>
  <c r="Z60" i="22"/>
  <c r="AC60" i="22" s="1"/>
  <c r="H60" i="31" s="1"/>
  <c r="X56" i="22"/>
  <c r="AA56" i="22" s="1"/>
  <c r="AD56" i="22" s="1"/>
  <c r="I56" i="31" s="1"/>
  <c r="W56" i="22"/>
  <c r="N56" i="29"/>
  <c r="O56" i="29" s="1"/>
  <c r="P56" i="29" s="1"/>
  <c r="K56" i="31" s="1"/>
  <c r="N76" i="29"/>
  <c r="O76" i="29" s="1"/>
  <c r="P76" i="29" s="1"/>
  <c r="K76" i="31" s="1"/>
  <c r="W76" i="22"/>
  <c r="AK41" i="21"/>
  <c r="AP41" i="21"/>
  <c r="AA41" i="21"/>
  <c r="AK39" i="21"/>
  <c r="AA39" i="21"/>
  <c r="AF39" i="21"/>
  <c r="AK38" i="21"/>
  <c r="AP38" i="21"/>
  <c r="AP37" i="21"/>
  <c r="AK36" i="21"/>
  <c r="AA35" i="21"/>
  <c r="AP104" i="21"/>
  <c r="AA103" i="21"/>
  <c r="T59" i="29"/>
  <c r="U59" i="29" s="1"/>
  <c r="V59" i="29" s="1"/>
  <c r="M59" i="31" s="1"/>
  <c r="Y59" i="22"/>
  <c r="AB59" i="22" s="1"/>
  <c r="AE59" i="22" s="1"/>
  <c r="J59" i="31" s="1"/>
  <c r="AU59" i="21"/>
  <c r="AX59" i="21" s="1"/>
  <c r="F59" i="31" s="1"/>
  <c r="AF56" i="21"/>
  <c r="AA57" i="21"/>
  <c r="AF57" i="21"/>
  <c r="AK56" i="21"/>
  <c r="AK35" i="21"/>
  <c r="AA36" i="21"/>
  <c r="AK37" i="21"/>
  <c r="AA38" i="21"/>
  <c r="AK40" i="21"/>
  <c r="AK42" i="21"/>
  <c r="AK76" i="21"/>
  <c r="AA77" i="21"/>
  <c r="AA104" i="21"/>
  <c r="AQ104" i="21" s="1"/>
  <c r="AT104" i="21" s="1"/>
  <c r="AW104" i="21" s="1"/>
  <c r="E104" i="31" s="1"/>
  <c r="AA40" i="21"/>
  <c r="AF40" i="21"/>
  <c r="AA42" i="21"/>
  <c r="AF42" i="21"/>
  <c r="AA56" i="21"/>
  <c r="AP56" i="21"/>
  <c r="AK57" i="21"/>
  <c r="AK104" i="21"/>
  <c r="N103" i="29"/>
  <c r="O103" i="29" s="1"/>
  <c r="P103" i="29" s="1"/>
  <c r="K103" i="31" s="1"/>
  <c r="W104" i="22"/>
  <c r="W103" i="22"/>
  <c r="Q103" i="29" s="1"/>
  <c r="R103" i="29" s="1"/>
  <c r="S103" i="29" s="1"/>
  <c r="L103" i="31" s="1"/>
  <c r="Z57" i="22"/>
  <c r="AC57" i="22" s="1"/>
  <c r="H57" i="31" s="1"/>
  <c r="N39" i="29"/>
  <c r="O39" i="29" s="1"/>
  <c r="P39" i="29" s="1"/>
  <c r="K39" i="31" s="1"/>
  <c r="W41" i="22"/>
  <c r="W42" i="22"/>
  <c r="N37" i="29"/>
  <c r="O37" i="29" s="1"/>
  <c r="P37" i="29" s="1"/>
  <c r="K37" i="31" s="1"/>
  <c r="W36" i="22"/>
  <c r="Z36" i="22" s="1"/>
  <c r="AC36" i="22" s="1"/>
  <c r="H36" i="31" s="1"/>
  <c r="X36" i="22"/>
  <c r="AA36" i="22" s="1"/>
  <c r="AD36" i="22" s="1"/>
  <c r="I36" i="31" s="1"/>
  <c r="W37" i="22"/>
  <c r="Z37" i="22" s="1"/>
  <c r="AC37" i="22" s="1"/>
  <c r="H37" i="31" s="1"/>
  <c r="W35" i="22"/>
  <c r="Y35" i="22" s="1"/>
  <c r="AB35" i="22" s="1"/>
  <c r="AE35" i="22" s="1"/>
  <c r="J35" i="31" s="1"/>
  <c r="W38" i="22"/>
  <c r="AR104" i="21" l="1"/>
  <c r="AS104" i="21" s="1"/>
  <c r="AV104" i="21" s="1"/>
  <c r="AY104" i="21" s="1"/>
  <c r="G104" i="31" s="1"/>
  <c r="AQ42" i="21"/>
  <c r="AT42" i="21" s="1"/>
  <c r="AW42" i="21" s="1"/>
  <c r="E42" i="31" s="1"/>
  <c r="AR40" i="21"/>
  <c r="AU40" i="21" s="1"/>
  <c r="AX40" i="21" s="1"/>
  <c r="F40" i="31" s="1"/>
  <c r="AR35" i="21"/>
  <c r="AU35" i="21" s="1"/>
  <c r="AX35" i="21" s="1"/>
  <c r="F35" i="31" s="1"/>
  <c r="Y42" i="22"/>
  <c r="AB42" i="22" s="1"/>
  <c r="AE42" i="22" s="1"/>
  <c r="J42" i="31" s="1"/>
  <c r="Q57" i="29"/>
  <c r="R57" i="29" s="1"/>
  <c r="S57" i="29" s="1"/>
  <c r="L57" i="31" s="1"/>
  <c r="Q40" i="29"/>
  <c r="R40" i="29" s="1"/>
  <c r="S40" i="29" s="1"/>
  <c r="L40" i="31" s="1"/>
  <c r="Q104" i="29"/>
  <c r="R104" i="29" s="1"/>
  <c r="S104" i="29" s="1"/>
  <c r="L104" i="31" s="1"/>
  <c r="Q38" i="29"/>
  <c r="R38" i="29" s="1"/>
  <c r="S38" i="29" s="1"/>
  <c r="L38" i="31" s="1"/>
  <c r="T42" i="29"/>
  <c r="U42" i="29" s="1"/>
  <c r="V42" i="29" s="1"/>
  <c r="M42" i="31" s="1"/>
  <c r="Y104" i="22"/>
  <c r="AB104" i="22" s="1"/>
  <c r="AE104" i="22" s="1"/>
  <c r="J104" i="31" s="1"/>
  <c r="AR36" i="21"/>
  <c r="AU36" i="21" s="1"/>
  <c r="AX36" i="21" s="1"/>
  <c r="F36" i="31" s="1"/>
  <c r="AR103" i="21"/>
  <c r="AU103" i="21" s="1"/>
  <c r="AX103" i="21" s="1"/>
  <c r="F103" i="31" s="1"/>
  <c r="AQ76" i="21"/>
  <c r="AT76" i="21" s="1"/>
  <c r="AW76" i="21" s="1"/>
  <c r="E76" i="31" s="1"/>
  <c r="AQ37" i="21"/>
  <c r="AT37" i="21" s="1"/>
  <c r="AW37" i="21" s="1"/>
  <c r="E37" i="31" s="1"/>
  <c r="Q37" i="29"/>
  <c r="R37" i="29" s="1"/>
  <c r="S37" i="29" s="1"/>
  <c r="L37" i="31" s="1"/>
  <c r="Q41" i="29"/>
  <c r="R41" i="29" s="1"/>
  <c r="S41" i="29" s="1"/>
  <c r="L41" i="31" s="1"/>
  <c r="Y57" i="22"/>
  <c r="AB57" i="22" s="1"/>
  <c r="AE57" i="22" s="1"/>
  <c r="J57" i="31" s="1"/>
  <c r="AR57" i="21"/>
  <c r="AU57" i="21" s="1"/>
  <c r="AX57" i="21" s="1"/>
  <c r="F57" i="31" s="1"/>
  <c r="AQ38" i="21"/>
  <c r="AT38" i="21" s="1"/>
  <c r="AW38" i="21" s="1"/>
  <c r="E38" i="31" s="1"/>
  <c r="AS59" i="21"/>
  <c r="AV59" i="21" s="1"/>
  <c r="AY59" i="21" s="1"/>
  <c r="G59" i="31" s="1"/>
  <c r="T57" i="29"/>
  <c r="U57" i="29" s="1"/>
  <c r="V57" i="29" s="1"/>
  <c r="M57" i="31" s="1"/>
  <c r="Q39" i="29"/>
  <c r="R39" i="29" s="1"/>
  <c r="S39" i="29" s="1"/>
  <c r="L39" i="31" s="1"/>
  <c r="AQ77" i="21"/>
  <c r="AT77" i="21" s="1"/>
  <c r="AW77" i="21" s="1"/>
  <c r="E77" i="31" s="1"/>
  <c r="T35" i="29"/>
  <c r="U35" i="29" s="1"/>
  <c r="V35" i="29" s="1"/>
  <c r="M35" i="31" s="1"/>
  <c r="AR39" i="21"/>
  <c r="AU39" i="21" s="1"/>
  <c r="AX39" i="21" s="1"/>
  <c r="F39" i="31" s="1"/>
  <c r="Y103" i="22"/>
  <c r="AB103" i="22" s="1"/>
  <c r="AE103" i="22" s="1"/>
  <c r="J103" i="31" s="1"/>
  <c r="Q36" i="29"/>
  <c r="R36" i="29" s="1"/>
  <c r="S36" i="29" s="1"/>
  <c r="L36" i="31" s="1"/>
  <c r="Y40" i="22"/>
  <c r="AB40" i="22" s="1"/>
  <c r="AE40" i="22" s="1"/>
  <c r="J40" i="31" s="1"/>
  <c r="T40" i="29"/>
  <c r="U40" i="29" s="1"/>
  <c r="V40" i="29" s="1"/>
  <c r="M40" i="31" s="1"/>
  <c r="AQ35" i="21"/>
  <c r="AT35" i="21" s="1"/>
  <c r="AW35" i="21" s="1"/>
  <c r="E35" i="31" s="1"/>
  <c r="AQ41" i="21"/>
  <c r="AT41" i="21" s="1"/>
  <c r="AW41" i="21" s="1"/>
  <c r="E41" i="31" s="1"/>
  <c r="Q77" i="29"/>
  <c r="R77" i="29" s="1"/>
  <c r="S77" i="29" s="1"/>
  <c r="L77" i="31" s="1"/>
  <c r="AQ103" i="21"/>
  <c r="AT103" i="21" s="1"/>
  <c r="AW103" i="21" s="1"/>
  <c r="E103" i="31" s="1"/>
  <c r="Q35" i="29"/>
  <c r="R35" i="29" s="1"/>
  <c r="S35" i="29" s="1"/>
  <c r="L35" i="31" s="1"/>
  <c r="Q42" i="29"/>
  <c r="R42" i="29" s="1"/>
  <c r="S42" i="29" s="1"/>
  <c r="L42" i="31" s="1"/>
  <c r="AY102" i="21"/>
  <c r="G102" i="31" s="1"/>
  <c r="O102" i="31"/>
  <c r="P102" i="31" s="1"/>
  <c r="Y37" i="22"/>
  <c r="AB37" i="22" s="1"/>
  <c r="AE37" i="22" s="1"/>
  <c r="J37" i="31" s="1"/>
  <c r="T37" i="29"/>
  <c r="U37" i="29" s="1"/>
  <c r="V37" i="29" s="1"/>
  <c r="M37" i="31" s="1"/>
  <c r="T77" i="29"/>
  <c r="U77" i="29" s="1"/>
  <c r="V77" i="29" s="1"/>
  <c r="M77" i="31" s="1"/>
  <c r="AR76" i="21"/>
  <c r="AU76" i="21" s="1"/>
  <c r="AX76" i="21" s="1"/>
  <c r="F76" i="31" s="1"/>
  <c r="AQ39" i="21"/>
  <c r="AT39" i="21" s="1"/>
  <c r="AW39" i="21" s="1"/>
  <c r="E39" i="31" s="1"/>
  <c r="AR41" i="21"/>
  <c r="AU41" i="21" s="1"/>
  <c r="AX41" i="21" s="1"/>
  <c r="F41" i="31" s="1"/>
  <c r="Q56" i="29"/>
  <c r="R56" i="29" s="1"/>
  <c r="S56" i="29" s="1"/>
  <c r="L56" i="31" s="1"/>
  <c r="Z35" i="22"/>
  <c r="AC35" i="22" s="1"/>
  <c r="H35" i="31" s="1"/>
  <c r="T36" i="29"/>
  <c r="U36" i="29" s="1"/>
  <c r="V36" i="29" s="1"/>
  <c r="M36" i="31" s="1"/>
  <c r="Y39" i="22"/>
  <c r="AB39" i="22" s="1"/>
  <c r="AE39" i="22" s="1"/>
  <c r="J39" i="31" s="1"/>
  <c r="T39" i="29"/>
  <c r="U39" i="29" s="1"/>
  <c r="V39" i="29" s="1"/>
  <c r="M39" i="31" s="1"/>
  <c r="Y77" i="22"/>
  <c r="AB77" i="22" s="1"/>
  <c r="AE77" i="22" s="1"/>
  <c r="J77" i="31" s="1"/>
  <c r="Z103" i="22"/>
  <c r="AC103" i="22" s="1"/>
  <c r="H103" i="31" s="1"/>
  <c r="AQ56" i="21"/>
  <c r="AT56" i="21" s="1"/>
  <c r="AW56" i="21" s="1"/>
  <c r="E56" i="31" s="1"/>
  <c r="AR42" i="21"/>
  <c r="AU42" i="21" s="1"/>
  <c r="AX42" i="21" s="1"/>
  <c r="F42" i="31" s="1"/>
  <c r="AS60" i="21"/>
  <c r="AV60" i="21" s="1"/>
  <c r="AY60" i="21" s="1"/>
  <c r="G60" i="31" s="1"/>
  <c r="AR38" i="21"/>
  <c r="AS77" i="21"/>
  <c r="AV77" i="21" s="1"/>
  <c r="AY77" i="21" s="1"/>
  <c r="G77" i="31" s="1"/>
  <c r="Z38" i="22"/>
  <c r="AC38" i="22" s="1"/>
  <c r="H38" i="31" s="1"/>
  <c r="Z41" i="22"/>
  <c r="AC41" i="22" s="1"/>
  <c r="H41" i="31" s="1"/>
  <c r="AU77" i="21"/>
  <c r="AX77" i="21" s="1"/>
  <c r="F77" i="31" s="1"/>
  <c r="AR37" i="21"/>
  <c r="AU37" i="21" s="1"/>
  <c r="AX37" i="21" s="1"/>
  <c r="F37" i="31" s="1"/>
  <c r="Y41" i="22"/>
  <c r="AB41" i="22" s="1"/>
  <c r="AE41" i="22" s="1"/>
  <c r="J41" i="31" s="1"/>
  <c r="T41" i="29"/>
  <c r="U41" i="29" s="1"/>
  <c r="V41" i="29" s="1"/>
  <c r="M41" i="31" s="1"/>
  <c r="T103" i="29"/>
  <c r="U103" i="29" s="1"/>
  <c r="V103" i="29" s="1"/>
  <c r="M103" i="31" s="1"/>
  <c r="AQ36" i="21"/>
  <c r="AT36" i="21" s="1"/>
  <c r="AW36" i="21" s="1"/>
  <c r="E36" i="31" s="1"/>
  <c r="T56" i="29"/>
  <c r="U56" i="29" s="1"/>
  <c r="V56" i="29" s="1"/>
  <c r="M56" i="31" s="1"/>
  <c r="Y56" i="22"/>
  <c r="AB56" i="22" s="1"/>
  <c r="AE56" i="22" s="1"/>
  <c r="J56" i="31" s="1"/>
  <c r="Z56" i="22"/>
  <c r="AC56" i="22" s="1"/>
  <c r="H56" i="31" s="1"/>
  <c r="AQ57" i="21"/>
  <c r="AT57" i="21" s="1"/>
  <c r="AW57" i="21" s="1"/>
  <c r="E57" i="31" s="1"/>
  <c r="AR56" i="21"/>
  <c r="AU56" i="21" s="1"/>
  <c r="AX56" i="21" s="1"/>
  <c r="F56" i="31" s="1"/>
  <c r="Q76" i="29"/>
  <c r="R76" i="29" s="1"/>
  <c r="S76" i="29" s="1"/>
  <c r="L76" i="31" s="1"/>
  <c r="T76" i="29"/>
  <c r="U76" i="29" s="1"/>
  <c r="V76" i="29" s="1"/>
  <c r="M76" i="31" s="1"/>
  <c r="Y76" i="22"/>
  <c r="AB76" i="22" s="1"/>
  <c r="AE76" i="22" s="1"/>
  <c r="J76" i="31" s="1"/>
  <c r="Z76" i="22"/>
  <c r="AC76" i="22" s="1"/>
  <c r="H76" i="31" s="1"/>
  <c r="AQ40" i="21"/>
  <c r="O60" i="31"/>
  <c r="P60" i="31" s="1"/>
  <c r="T104" i="29"/>
  <c r="U104" i="29" s="1"/>
  <c r="V104" i="29" s="1"/>
  <c r="M104" i="31" s="1"/>
  <c r="Z104" i="22"/>
  <c r="AC104" i="22" s="1"/>
  <c r="H104" i="31" s="1"/>
  <c r="AS76" i="21"/>
  <c r="AV76" i="21" s="1"/>
  <c r="AY76" i="21" s="1"/>
  <c r="G76" i="31" s="1"/>
  <c r="Z42" i="22"/>
  <c r="AC42" i="22" s="1"/>
  <c r="H42" i="31" s="1"/>
  <c r="Y36" i="22"/>
  <c r="AB36" i="22" s="1"/>
  <c r="AE36" i="22" s="1"/>
  <c r="J36" i="31" s="1"/>
  <c r="T38" i="29"/>
  <c r="U38" i="29" s="1"/>
  <c r="Y38" i="22"/>
  <c r="AB38" i="22" s="1"/>
  <c r="AE38" i="22" s="1"/>
  <c r="J38" i="31" s="1"/>
  <c r="AS41" i="21" l="1"/>
  <c r="AV41" i="21" s="1"/>
  <c r="AY41" i="21" s="1"/>
  <c r="G41" i="31" s="1"/>
  <c r="AU104" i="21"/>
  <c r="AX104" i="21" s="1"/>
  <c r="F104" i="31" s="1"/>
  <c r="O59" i="31"/>
  <c r="P59" i="31" s="1"/>
  <c r="AS42" i="21"/>
  <c r="AV42" i="21" s="1"/>
  <c r="AY42" i="21" s="1"/>
  <c r="G42" i="31" s="1"/>
  <c r="AS103" i="21"/>
  <c r="AV103" i="21" s="1"/>
  <c r="AY103" i="21" s="1"/>
  <c r="G103" i="31" s="1"/>
  <c r="AS38" i="21"/>
  <c r="AV38" i="21" s="1"/>
  <c r="AY38" i="21" s="1"/>
  <c r="G38" i="31" s="1"/>
  <c r="AS56" i="21"/>
  <c r="AV56" i="21" s="1"/>
  <c r="AY56" i="21" s="1"/>
  <c r="G56" i="31" s="1"/>
  <c r="AS37" i="21"/>
  <c r="AV37" i="21" s="1"/>
  <c r="AY37" i="21" s="1"/>
  <c r="G37" i="31" s="1"/>
  <c r="AS35" i="21"/>
  <c r="AV35" i="21" s="1"/>
  <c r="AY35" i="21" s="1"/>
  <c r="G35" i="31" s="1"/>
  <c r="O77" i="31"/>
  <c r="P77" i="31" s="1"/>
  <c r="AU38" i="21"/>
  <c r="AX38" i="21" s="1"/>
  <c r="F38" i="31" s="1"/>
  <c r="AS39" i="21"/>
  <c r="AV39" i="21" s="1"/>
  <c r="AY39" i="21" s="1"/>
  <c r="G39" i="31" s="1"/>
  <c r="AS36" i="21"/>
  <c r="AV36" i="21" s="1"/>
  <c r="AS57" i="21"/>
  <c r="AV57" i="21" s="1"/>
  <c r="AT40" i="21"/>
  <c r="AW40" i="21" s="1"/>
  <c r="E40" i="31" s="1"/>
  <c r="AS40" i="21"/>
  <c r="AV40" i="21" s="1"/>
  <c r="O41" i="31"/>
  <c r="P41" i="31" s="1"/>
  <c r="O76" i="31"/>
  <c r="P76" i="31" s="1"/>
  <c r="O103" i="31"/>
  <c r="P103" i="31" s="1"/>
  <c r="O104" i="31"/>
  <c r="P104" i="31" s="1"/>
  <c r="V38" i="29"/>
  <c r="M38" i="31" s="1"/>
  <c r="O37" i="31" l="1"/>
  <c r="P37" i="31" s="1"/>
  <c r="O38" i="31"/>
  <c r="P38" i="31" s="1"/>
  <c r="O42" i="31"/>
  <c r="P42" i="31" s="1"/>
  <c r="O56" i="31"/>
  <c r="P56" i="31" s="1"/>
  <c r="O35" i="31"/>
  <c r="P35" i="31" s="1"/>
  <c r="O39" i="31"/>
  <c r="P39" i="31" s="1"/>
  <c r="AY57" i="21"/>
  <c r="G57" i="31" s="1"/>
  <c r="O57" i="31"/>
  <c r="P57" i="31" s="1"/>
  <c r="AY36" i="21"/>
  <c r="G36" i="31" s="1"/>
  <c r="O36" i="31"/>
  <c r="P36" i="31" s="1"/>
  <c r="AY40" i="21"/>
  <c r="G40" i="31" s="1"/>
  <c r="O40" i="31"/>
  <c r="P40" i="31" s="1"/>
  <c r="D14" i="31"/>
  <c r="C14" i="31"/>
  <c r="B14" i="31"/>
  <c r="D13" i="31"/>
  <c r="C13" i="31"/>
  <c r="B13" i="31"/>
  <c r="M14" i="29"/>
  <c r="L14" i="29"/>
  <c r="F14" i="29"/>
  <c r="D14" i="29"/>
  <c r="C14" i="29"/>
  <c r="M13" i="29"/>
  <c r="L13" i="29"/>
  <c r="F13" i="29"/>
  <c r="D13" i="29"/>
  <c r="C13" i="29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N13" i="29" l="1"/>
  <c r="O13" i="29" s="1"/>
  <c r="P13" i="29" s="1"/>
  <c r="K13" i="31" s="1"/>
  <c r="AP14" i="21"/>
  <c r="X14" i="22"/>
  <c r="AA14" i="22" s="1"/>
  <c r="AD14" i="22" s="1"/>
  <c r="I14" i="31" s="1"/>
  <c r="AK14" i="21"/>
  <c r="AR14" i="21" s="1"/>
  <c r="AU14" i="21" s="1"/>
  <c r="AX14" i="21" s="1"/>
  <c r="F14" i="31" s="1"/>
  <c r="W13" i="22"/>
  <c r="X13" i="22"/>
  <c r="AA13" i="22" s="1"/>
  <c r="AD13" i="22" s="1"/>
  <c r="I13" i="31" s="1"/>
  <c r="W14" i="22"/>
  <c r="Z14" i="22" s="1"/>
  <c r="AC14" i="22" s="1"/>
  <c r="H14" i="31" s="1"/>
  <c r="N14" i="29"/>
  <c r="AK13" i="21"/>
  <c r="AA14" i="21"/>
  <c r="AP13" i="21"/>
  <c r="AF14" i="21"/>
  <c r="AA13" i="21"/>
  <c r="AF13" i="21"/>
  <c r="Y14" i="22" l="1"/>
  <c r="AB14" i="22" s="1"/>
  <c r="AE14" i="22" s="1"/>
  <c r="J14" i="31" s="1"/>
  <c r="AQ13" i="21"/>
  <c r="AT13" i="21" s="1"/>
  <c r="AW13" i="21" s="1"/>
  <c r="E13" i="31" s="1"/>
  <c r="AQ14" i="21"/>
  <c r="AT14" i="21" s="1"/>
  <c r="AW14" i="21" s="1"/>
  <c r="E14" i="31" s="1"/>
  <c r="AR13" i="21"/>
  <c r="AS13" i="21" s="1"/>
  <c r="AV13" i="21" s="1"/>
  <c r="Q13" i="29"/>
  <c r="R13" i="29" s="1"/>
  <c r="S13" i="29" s="1"/>
  <c r="L13" i="31" s="1"/>
  <c r="Q14" i="29"/>
  <c r="R14" i="29" s="1"/>
  <c r="S14" i="29" s="1"/>
  <c r="L14" i="31" s="1"/>
  <c r="Y13" i="22"/>
  <c r="AB13" i="22" s="1"/>
  <c r="AE13" i="22" s="1"/>
  <c r="J13" i="31" s="1"/>
  <c r="Z13" i="22"/>
  <c r="AC13" i="22" s="1"/>
  <c r="H13" i="31" s="1"/>
  <c r="O14" i="29"/>
  <c r="P14" i="29" s="1"/>
  <c r="K14" i="31" s="1"/>
  <c r="T13" i="29"/>
  <c r="U13" i="29" s="1"/>
  <c r="V13" i="29" s="1"/>
  <c r="M13" i="31" s="1"/>
  <c r="T14" i="29"/>
  <c r="U14" i="29" s="1"/>
  <c r="V14" i="29" s="1"/>
  <c r="M14" i="31" s="1"/>
  <c r="AU13" i="21"/>
  <c r="AX13" i="21" s="1"/>
  <c r="F13" i="31" s="1"/>
  <c r="AS14" i="21" l="1"/>
  <c r="AV14" i="21" s="1"/>
  <c r="AY14" i="21" s="1"/>
  <c r="G14" i="31" s="1"/>
  <c r="AY13" i="21"/>
  <c r="G13" i="31" s="1"/>
  <c r="O13" i="31"/>
  <c r="P13" i="31" s="1"/>
  <c r="O14" i="31" l="1"/>
  <c r="P14" i="31" s="1"/>
  <c r="D34" i="31"/>
  <c r="C34" i="31"/>
  <c r="B34" i="31"/>
  <c r="D33" i="31"/>
  <c r="C33" i="31"/>
  <c r="B33" i="31"/>
  <c r="D32" i="31"/>
  <c r="C32" i="31"/>
  <c r="B32" i="31"/>
  <c r="D31" i="31"/>
  <c r="C31" i="31"/>
  <c r="B31" i="31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C43" i="29"/>
  <c r="D43" i="29"/>
  <c r="F43" i="29"/>
  <c r="L43" i="29"/>
  <c r="M43" i="29"/>
  <c r="C44" i="29"/>
  <c r="D44" i="29"/>
  <c r="F44" i="29"/>
  <c r="L44" i="29"/>
  <c r="M44" i="29"/>
  <c r="C45" i="29"/>
  <c r="D45" i="29"/>
  <c r="F45" i="29"/>
  <c r="L45" i="29"/>
  <c r="M45" i="29"/>
  <c r="C46" i="29"/>
  <c r="D46" i="29"/>
  <c r="F46" i="29"/>
  <c r="L46" i="29"/>
  <c r="M46" i="29"/>
  <c r="X34" i="22"/>
  <c r="AA34" i="22" s="1"/>
  <c r="AD34" i="22" s="1"/>
  <c r="I34" i="31" s="1"/>
  <c r="V34" i="22"/>
  <c r="U34" i="22"/>
  <c r="T34" i="22"/>
  <c r="S34" i="22"/>
  <c r="R34" i="22"/>
  <c r="Q34" i="22"/>
  <c r="F34" i="22"/>
  <c r="D34" i="22"/>
  <c r="C34" i="22"/>
  <c r="V33" i="22"/>
  <c r="U33" i="22"/>
  <c r="X33" i="22" s="1"/>
  <c r="AA33" i="22" s="1"/>
  <c r="AD33" i="22" s="1"/>
  <c r="I33" i="31" s="1"/>
  <c r="T33" i="22"/>
  <c r="S33" i="22"/>
  <c r="R33" i="22"/>
  <c r="Q33" i="22"/>
  <c r="F33" i="22"/>
  <c r="D33" i="22"/>
  <c r="C33" i="22"/>
  <c r="X32" i="22"/>
  <c r="AA32" i="22" s="1"/>
  <c r="AD32" i="22" s="1"/>
  <c r="I32" i="31" s="1"/>
  <c r="V32" i="22"/>
  <c r="U32" i="22"/>
  <c r="T32" i="22"/>
  <c r="S32" i="22"/>
  <c r="R32" i="22"/>
  <c r="Q32" i="22"/>
  <c r="F32" i="22"/>
  <c r="D32" i="22"/>
  <c r="C32" i="22"/>
  <c r="V31" i="22"/>
  <c r="U31" i="22"/>
  <c r="X31" i="22" s="1"/>
  <c r="AA31" i="22" s="1"/>
  <c r="AD31" i="22" s="1"/>
  <c r="I31" i="31" s="1"/>
  <c r="T31" i="22"/>
  <c r="S31" i="22"/>
  <c r="R31" i="22"/>
  <c r="Q31" i="22"/>
  <c r="F31" i="22"/>
  <c r="D31" i="22"/>
  <c r="C31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C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C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G34" i="24"/>
  <c r="H34" i="24" s="1"/>
  <c r="I34" i="24" s="1"/>
  <c r="J34" i="24" s="1"/>
  <c r="N34" i="31" s="1"/>
  <c r="G33" i="24"/>
  <c r="H33" i="24" s="1"/>
  <c r="I33" i="24" s="1"/>
  <c r="J33" i="24" s="1"/>
  <c r="N33" i="31" s="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AF31" i="21" l="1"/>
  <c r="AP32" i="21"/>
  <c r="N32" i="29"/>
  <c r="O32" i="29" s="1"/>
  <c r="P32" i="29" s="1"/>
  <c r="K32" i="31" s="1"/>
  <c r="N44" i="29"/>
  <c r="O44" i="29" s="1"/>
  <c r="P44" i="29" s="1"/>
  <c r="AP31" i="21"/>
  <c r="AK32" i="21"/>
  <c r="AF32" i="21"/>
  <c r="AA34" i="21"/>
  <c r="AF33" i="21"/>
  <c r="AP33" i="21"/>
  <c r="AK34" i="21"/>
  <c r="AP34" i="21"/>
  <c r="AA32" i="21"/>
  <c r="AF34" i="21"/>
  <c r="N46" i="29"/>
  <c r="O46" i="29" s="1"/>
  <c r="P46" i="29" s="1"/>
  <c r="N43" i="29"/>
  <c r="O43" i="29" s="1"/>
  <c r="P43" i="29" s="1"/>
  <c r="N31" i="29"/>
  <c r="O31" i="29" s="1"/>
  <c r="P31" i="29" s="1"/>
  <c r="K31" i="31" s="1"/>
  <c r="N33" i="29"/>
  <c r="O33" i="29" s="1"/>
  <c r="P33" i="29" s="1"/>
  <c r="K33" i="31" s="1"/>
  <c r="N34" i="29"/>
  <c r="O34" i="29" s="1"/>
  <c r="P34" i="29" s="1"/>
  <c r="K34" i="31" s="1"/>
  <c r="N45" i="29"/>
  <c r="W33" i="22"/>
  <c r="Q33" i="29" s="1"/>
  <c r="R33" i="29" s="1"/>
  <c r="S33" i="29" s="1"/>
  <c r="L33" i="31" s="1"/>
  <c r="W34" i="22"/>
  <c r="Z34" i="22" s="1"/>
  <c r="AC34" i="22" s="1"/>
  <c r="H34" i="31" s="1"/>
  <c r="W31" i="22"/>
  <c r="Y31" i="22" s="1"/>
  <c r="AB31" i="22" s="1"/>
  <c r="AE31" i="22" s="1"/>
  <c r="J31" i="31" s="1"/>
  <c r="W32" i="22"/>
  <c r="Z32" i="22" s="1"/>
  <c r="AC32" i="22" s="1"/>
  <c r="H32" i="31" s="1"/>
  <c r="AA31" i="21"/>
  <c r="AA33" i="21"/>
  <c r="AK31" i="21"/>
  <c r="AK33" i="21"/>
  <c r="AR32" i="21"/>
  <c r="Y32" i="22" l="1"/>
  <c r="AB32" i="22" s="1"/>
  <c r="AE32" i="22" s="1"/>
  <c r="J32" i="31" s="1"/>
  <c r="AR33" i="21"/>
  <c r="AU33" i="21" s="1"/>
  <c r="AX33" i="21" s="1"/>
  <c r="F33" i="31" s="1"/>
  <c r="AR31" i="21"/>
  <c r="AQ31" i="21"/>
  <c r="AT31" i="21" s="1"/>
  <c r="AW31" i="21" s="1"/>
  <c r="E31" i="31" s="1"/>
  <c r="Y33" i="22"/>
  <c r="AB33" i="22" s="1"/>
  <c r="AE33" i="22" s="1"/>
  <c r="J33" i="31" s="1"/>
  <c r="Y34" i="22"/>
  <c r="AB34" i="22" s="1"/>
  <c r="AE34" i="22" s="1"/>
  <c r="J34" i="31" s="1"/>
  <c r="AQ33" i="21"/>
  <c r="AT33" i="21" s="1"/>
  <c r="AW33" i="21" s="1"/>
  <c r="E33" i="31" s="1"/>
  <c r="AQ32" i="21"/>
  <c r="AT32" i="21" s="1"/>
  <c r="AW32" i="21" s="1"/>
  <c r="E32" i="31" s="1"/>
  <c r="AR34" i="21"/>
  <c r="AU34" i="21" s="1"/>
  <c r="AX34" i="21" s="1"/>
  <c r="F34" i="31" s="1"/>
  <c r="T34" i="29"/>
  <c r="U34" i="29" s="1"/>
  <c r="V34" i="29" s="1"/>
  <c r="M34" i="31" s="1"/>
  <c r="Q32" i="29"/>
  <c r="R32" i="29" s="1"/>
  <c r="S32" i="29" s="1"/>
  <c r="L32" i="31" s="1"/>
  <c r="T33" i="29"/>
  <c r="U33" i="29" s="1"/>
  <c r="V33" i="29" s="1"/>
  <c r="M33" i="31" s="1"/>
  <c r="Z33" i="22"/>
  <c r="AC33" i="22" s="1"/>
  <c r="H33" i="31" s="1"/>
  <c r="T32" i="29"/>
  <c r="U32" i="29" s="1"/>
  <c r="V32" i="29" s="1"/>
  <c r="M32" i="31" s="1"/>
  <c r="Q31" i="29"/>
  <c r="R31" i="29" s="1"/>
  <c r="S31" i="29" s="1"/>
  <c r="L31" i="31" s="1"/>
  <c r="AQ34" i="21"/>
  <c r="AT34" i="21" s="1"/>
  <c r="AW34" i="21" s="1"/>
  <c r="E34" i="31" s="1"/>
  <c r="Q34" i="29"/>
  <c r="R34" i="29" s="1"/>
  <c r="S34" i="29" s="1"/>
  <c r="L34" i="31" s="1"/>
  <c r="O45" i="29"/>
  <c r="P45" i="29" s="1"/>
  <c r="T31" i="29"/>
  <c r="U31" i="29" s="1"/>
  <c r="Z31" i="22"/>
  <c r="AC31" i="22" s="1"/>
  <c r="H31" i="31" s="1"/>
  <c r="AS32" i="21"/>
  <c r="AV32" i="21" s="1"/>
  <c r="AY32" i="21" s="1"/>
  <c r="G32" i="31" s="1"/>
  <c r="AU32" i="21"/>
  <c r="AX32" i="21" s="1"/>
  <c r="F32" i="31" s="1"/>
  <c r="AS31" i="21" l="1"/>
  <c r="AV31" i="21" s="1"/>
  <c r="AY31" i="21" s="1"/>
  <c r="G31" i="31" s="1"/>
  <c r="AU31" i="21"/>
  <c r="AX31" i="21" s="1"/>
  <c r="F31" i="31" s="1"/>
  <c r="AS33" i="21"/>
  <c r="AV33" i="21" s="1"/>
  <c r="AY33" i="21" s="1"/>
  <c r="G33" i="31" s="1"/>
  <c r="AS34" i="21"/>
  <c r="AV34" i="21" s="1"/>
  <c r="AY34" i="21" s="1"/>
  <c r="G34" i="31" s="1"/>
  <c r="O32" i="31"/>
  <c r="P32" i="31" s="1"/>
  <c r="V31" i="29"/>
  <c r="M31" i="31" s="1"/>
  <c r="O31" i="31" l="1"/>
  <c r="P31" i="31" s="1"/>
  <c r="O33" i="31"/>
  <c r="P33" i="31" s="1"/>
  <c r="O34" i="31"/>
  <c r="P34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F5" i="21" l="1"/>
  <c r="N5" i="29"/>
  <c r="O5" i="29" s="1"/>
  <c r="P5" i="29" s="1"/>
  <c r="K5" i="31" s="1"/>
  <c r="AP5" i="21"/>
  <c r="X5" i="22"/>
  <c r="AA5" i="22" s="1"/>
  <c r="AD5" i="22" s="1"/>
  <c r="I5" i="31" s="1"/>
  <c r="AK5" i="21"/>
  <c r="AA5" i="21"/>
  <c r="W5" i="22"/>
  <c r="Z5" i="22" s="1"/>
  <c r="AC5" i="22" s="1"/>
  <c r="H5" i="31" s="1"/>
  <c r="D100" i="29"/>
  <c r="AQ5" i="21" l="1"/>
  <c r="AT5" i="21" s="1"/>
  <c r="AW5" i="21" s="1"/>
  <c r="E5" i="31" s="1"/>
  <c r="AR5" i="21"/>
  <c r="AU5" i="21" s="1"/>
  <c r="AX5" i="21" s="1"/>
  <c r="F5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D26" i="31"/>
  <c r="C26" i="31"/>
  <c r="B26" i="31"/>
  <c r="D25" i="31"/>
  <c r="C25" i="31"/>
  <c r="B25" i="31"/>
  <c r="D24" i="31"/>
  <c r="C24" i="31"/>
  <c r="B24" i="31"/>
  <c r="D23" i="31"/>
  <c r="C23" i="31"/>
  <c r="B23" i="31"/>
  <c r="M26" i="29"/>
  <c r="L26" i="29"/>
  <c r="F26" i="29"/>
  <c r="D26" i="29"/>
  <c r="C26" i="29"/>
  <c r="M25" i="29"/>
  <c r="L25" i="29"/>
  <c r="F25" i="29"/>
  <c r="D25" i="29"/>
  <c r="C25" i="29"/>
  <c r="M24" i="29"/>
  <c r="L24" i="29"/>
  <c r="F24" i="29"/>
  <c r="D24" i="29"/>
  <c r="C24" i="29"/>
  <c r="M23" i="29"/>
  <c r="L23" i="29"/>
  <c r="F23" i="29"/>
  <c r="D23" i="29"/>
  <c r="C23" i="29"/>
  <c r="X26" i="22"/>
  <c r="AA26" i="22" s="1"/>
  <c r="AD26" i="22" s="1"/>
  <c r="I26" i="31" s="1"/>
  <c r="V26" i="22"/>
  <c r="U26" i="22"/>
  <c r="T26" i="22"/>
  <c r="S26" i="22"/>
  <c r="R26" i="22"/>
  <c r="Q26" i="22"/>
  <c r="F26" i="22"/>
  <c r="D26" i="22"/>
  <c r="C26" i="22"/>
  <c r="V25" i="22"/>
  <c r="X25" i="22" s="1"/>
  <c r="AA25" i="22" s="1"/>
  <c r="AD25" i="22" s="1"/>
  <c r="I25" i="31" s="1"/>
  <c r="U25" i="22"/>
  <c r="T25" i="22"/>
  <c r="S25" i="22"/>
  <c r="R25" i="22"/>
  <c r="Q25" i="22"/>
  <c r="F25" i="22"/>
  <c r="D25" i="22"/>
  <c r="C25" i="22"/>
  <c r="X24" i="22"/>
  <c r="AA24" i="22" s="1"/>
  <c r="AD24" i="22" s="1"/>
  <c r="I24" i="31" s="1"/>
  <c r="V24" i="22"/>
  <c r="U24" i="22"/>
  <c r="T24" i="22"/>
  <c r="S24" i="22"/>
  <c r="R24" i="22"/>
  <c r="Q24" i="22"/>
  <c r="F24" i="22"/>
  <c r="D24" i="22"/>
  <c r="C24" i="22"/>
  <c r="V23" i="22"/>
  <c r="X23" i="22" s="1"/>
  <c r="AA23" i="22" s="1"/>
  <c r="AD23" i="22" s="1"/>
  <c r="I23" i="31" s="1"/>
  <c r="U23" i="22"/>
  <c r="T23" i="22"/>
  <c r="S23" i="22"/>
  <c r="R23" i="22"/>
  <c r="Q23" i="22"/>
  <c r="F23" i="22"/>
  <c r="D23" i="22"/>
  <c r="C23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C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D25" i="21"/>
  <c r="C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AS5" i="21" l="1"/>
  <c r="AV5" i="21" s="1"/>
  <c r="AY5" i="21" s="1"/>
  <c r="G5" i="31" s="1"/>
  <c r="AA23" i="21"/>
  <c r="AF26" i="21"/>
  <c r="N25" i="29"/>
  <c r="O25" i="29" s="1"/>
  <c r="P25" i="29" s="1"/>
  <c r="K25" i="31" s="1"/>
  <c r="AK23" i="21"/>
  <c r="W26" i="22"/>
  <c r="Z26" i="22" s="1"/>
  <c r="AC26" i="22" s="1"/>
  <c r="H26" i="31" s="1"/>
  <c r="W24" i="22"/>
  <c r="Y24" i="22" s="1"/>
  <c r="AB24" i="22" s="1"/>
  <c r="AE24" i="22" s="1"/>
  <c r="J24" i="31" s="1"/>
  <c r="AA24" i="21"/>
  <c r="AP25" i="21"/>
  <c r="N26" i="29"/>
  <c r="Q26" i="29" s="1"/>
  <c r="R26" i="29" s="1"/>
  <c r="S26" i="29" s="1"/>
  <c r="L26" i="31" s="1"/>
  <c r="N24" i="29"/>
  <c r="N23" i="29"/>
  <c r="O23" i="29" s="1"/>
  <c r="P23" i="29" s="1"/>
  <c r="K23" i="31" s="1"/>
  <c r="W25" i="22"/>
  <c r="W23" i="22"/>
  <c r="Z23" i="22" s="1"/>
  <c r="AC23" i="22" s="1"/>
  <c r="H23" i="31" s="1"/>
  <c r="AA26" i="21"/>
  <c r="AQ26" i="21" s="1"/>
  <c r="AT26" i="21" s="1"/>
  <c r="AW26" i="21" s="1"/>
  <c r="E26" i="31" s="1"/>
  <c r="AA25" i="21"/>
  <c r="AK25" i="21"/>
  <c r="AR25" i="21" s="1"/>
  <c r="AF24" i="21"/>
  <c r="AP23" i="21"/>
  <c r="AF23" i="21"/>
  <c r="AQ23" i="21" s="1"/>
  <c r="AT23" i="21" s="1"/>
  <c r="AW23" i="21" s="1"/>
  <c r="E23" i="31" s="1"/>
  <c r="AK26" i="21"/>
  <c r="AP26" i="21"/>
  <c r="AK24" i="21"/>
  <c r="AP24" i="21"/>
  <c r="AF25" i="21"/>
  <c r="Y26" i="22"/>
  <c r="AB26" i="22" s="1"/>
  <c r="AE26" i="22" s="1"/>
  <c r="J26" i="31" s="1"/>
  <c r="D54" i="31"/>
  <c r="C54" i="31"/>
  <c r="B54" i="31"/>
  <c r="M54" i="29"/>
  <c r="L54" i="29"/>
  <c r="F54" i="29"/>
  <c r="D54" i="29"/>
  <c r="C54" i="29"/>
  <c r="V54" i="22"/>
  <c r="U54" i="22"/>
  <c r="T54" i="22"/>
  <c r="S54" i="22"/>
  <c r="R54" i="22"/>
  <c r="Q54" i="22"/>
  <c r="F54" i="22"/>
  <c r="D54" i="22"/>
  <c r="C54" i="22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D54" i="21"/>
  <c r="C54" i="21"/>
  <c r="G54" i="24"/>
  <c r="H54" i="24" s="1"/>
  <c r="I54" i="24" s="1"/>
  <c r="J54" i="24" s="1"/>
  <c r="N54" i="31" s="1"/>
  <c r="Y23" i="22" l="1"/>
  <c r="AB23" i="22" s="1"/>
  <c r="AE23" i="22" s="1"/>
  <c r="J23" i="31" s="1"/>
  <c r="Q24" i="29"/>
  <c r="R24" i="29" s="1"/>
  <c r="S24" i="29" s="1"/>
  <c r="L24" i="31" s="1"/>
  <c r="T24" i="29"/>
  <c r="U24" i="29" s="1"/>
  <c r="Z24" i="22"/>
  <c r="AC24" i="22" s="1"/>
  <c r="H24" i="31" s="1"/>
  <c r="O5" i="31"/>
  <c r="P5" i="31" s="1"/>
  <c r="O24" i="29"/>
  <c r="P24" i="29" s="1"/>
  <c r="K24" i="31" s="1"/>
  <c r="AQ25" i="21"/>
  <c r="AT25" i="21" s="1"/>
  <c r="AW25" i="21" s="1"/>
  <c r="E25" i="31" s="1"/>
  <c r="AQ24" i="21"/>
  <c r="AT24" i="21" s="1"/>
  <c r="AW24" i="21" s="1"/>
  <c r="E24" i="31" s="1"/>
  <c r="Q25" i="29"/>
  <c r="R25" i="29" s="1"/>
  <c r="S25" i="29" s="1"/>
  <c r="L25" i="31" s="1"/>
  <c r="AR23" i="21"/>
  <c r="AS23" i="21" s="1"/>
  <c r="AV23" i="21" s="1"/>
  <c r="AY23" i="21" s="1"/>
  <c r="G23" i="31" s="1"/>
  <c r="AS25" i="21"/>
  <c r="AV25" i="21" s="1"/>
  <c r="AY25" i="21" s="1"/>
  <c r="G25" i="31" s="1"/>
  <c r="X54" i="22"/>
  <c r="AA54" i="22" s="1"/>
  <c r="AD54" i="22" s="1"/>
  <c r="I54" i="31" s="1"/>
  <c r="O26" i="29"/>
  <c r="P26" i="29" s="1"/>
  <c r="K26" i="31" s="1"/>
  <c r="T26" i="29"/>
  <c r="U26" i="29" s="1"/>
  <c r="V26" i="29" s="1"/>
  <c r="M26" i="31" s="1"/>
  <c r="Z25" i="22"/>
  <c r="AC25" i="22" s="1"/>
  <c r="H25" i="31" s="1"/>
  <c r="T25" i="29"/>
  <c r="U25" i="29" s="1"/>
  <c r="V25" i="29" s="1"/>
  <c r="M25" i="31" s="1"/>
  <c r="Y25" i="22"/>
  <c r="AB25" i="22" s="1"/>
  <c r="AE25" i="22" s="1"/>
  <c r="J25" i="31" s="1"/>
  <c r="Q23" i="29"/>
  <c r="R23" i="29" s="1"/>
  <c r="S23" i="29" s="1"/>
  <c r="L23" i="31" s="1"/>
  <c r="T23" i="29"/>
  <c r="U23" i="29" s="1"/>
  <c r="AU25" i="21"/>
  <c r="AX25" i="21" s="1"/>
  <c r="F25" i="31" s="1"/>
  <c r="AR24" i="21"/>
  <c r="AR26" i="21"/>
  <c r="V24" i="29"/>
  <c r="M24" i="31" s="1"/>
  <c r="N54" i="29"/>
  <c r="W54" i="22"/>
  <c r="AF54" i="21"/>
  <c r="AP54" i="21"/>
  <c r="AA54" i="21"/>
  <c r="AK54" i="21"/>
  <c r="D20" i="31"/>
  <c r="C20" i="31"/>
  <c r="B20" i="31"/>
  <c r="D19" i="31"/>
  <c r="C19" i="31"/>
  <c r="B19" i="31"/>
  <c r="D18" i="31"/>
  <c r="C18" i="31"/>
  <c r="B18" i="31"/>
  <c r="D17" i="31"/>
  <c r="C17" i="31"/>
  <c r="B17" i="31"/>
  <c r="M20" i="29"/>
  <c r="L20" i="29"/>
  <c r="F20" i="29"/>
  <c r="D20" i="29"/>
  <c r="C20" i="29"/>
  <c r="M19" i="29"/>
  <c r="L19" i="29"/>
  <c r="F19" i="29"/>
  <c r="D19" i="29"/>
  <c r="C19" i="29"/>
  <c r="M18" i="29"/>
  <c r="L18" i="29"/>
  <c r="F18" i="29"/>
  <c r="D18" i="29"/>
  <c r="C18" i="29"/>
  <c r="M17" i="29"/>
  <c r="L17" i="29"/>
  <c r="F17" i="29"/>
  <c r="D17" i="29"/>
  <c r="C17" i="29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D67" i="31"/>
  <c r="C67" i="31"/>
  <c r="B67" i="31"/>
  <c r="M67" i="29"/>
  <c r="L67" i="29"/>
  <c r="F67" i="29"/>
  <c r="D67" i="29"/>
  <c r="C67" i="29"/>
  <c r="V67" i="22"/>
  <c r="U67" i="22"/>
  <c r="T67" i="22"/>
  <c r="S67" i="22"/>
  <c r="R67" i="22"/>
  <c r="Q67" i="22"/>
  <c r="F67" i="22"/>
  <c r="D67" i="22"/>
  <c r="C67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G67" i="24"/>
  <c r="H67" i="24" s="1"/>
  <c r="I67" i="24" s="1"/>
  <c r="J67" i="24" s="1"/>
  <c r="N67" i="31" s="1"/>
  <c r="AU23" i="21" l="1"/>
  <c r="AX23" i="21" s="1"/>
  <c r="F23" i="31" s="1"/>
  <c r="O23" i="31"/>
  <c r="P23" i="31" s="1"/>
  <c r="X20" i="22"/>
  <c r="AA20" i="22" s="1"/>
  <c r="AD20" i="22" s="1"/>
  <c r="I20" i="31" s="1"/>
  <c r="AR54" i="21"/>
  <c r="AP19" i="21"/>
  <c r="O25" i="31"/>
  <c r="P25" i="31" s="1"/>
  <c r="AQ54" i="21"/>
  <c r="AT54" i="21" s="1"/>
  <c r="AW54" i="21" s="1"/>
  <c r="E54" i="31" s="1"/>
  <c r="T54" i="29"/>
  <c r="U54" i="29" s="1"/>
  <c r="V54" i="29" s="1"/>
  <c r="M54" i="31" s="1"/>
  <c r="O54" i="29"/>
  <c r="P54" i="29" s="1"/>
  <c r="K54" i="31" s="1"/>
  <c r="Q54" i="29"/>
  <c r="R54" i="29" s="1"/>
  <c r="S54" i="29" s="1"/>
  <c r="L54" i="31" s="1"/>
  <c r="V23" i="29"/>
  <c r="M23" i="31" s="1"/>
  <c r="AS24" i="21"/>
  <c r="AV24" i="21" s="1"/>
  <c r="AU24" i="21"/>
  <c r="AX24" i="21" s="1"/>
  <c r="F24" i="31" s="1"/>
  <c r="AU26" i="21"/>
  <c r="AX26" i="21" s="1"/>
  <c r="F26" i="31" s="1"/>
  <c r="AS26" i="21"/>
  <c r="AV26" i="21" s="1"/>
  <c r="X67" i="22"/>
  <c r="AA67" i="22" s="1"/>
  <c r="AD67" i="22" s="1"/>
  <c r="I67" i="31" s="1"/>
  <c r="N67" i="29"/>
  <c r="O67" i="29" s="1"/>
  <c r="P67" i="29" s="1"/>
  <c r="K67" i="31" s="1"/>
  <c r="AP17" i="21"/>
  <c r="X17" i="22"/>
  <c r="AA17" i="22" s="1"/>
  <c r="AD17" i="22" s="1"/>
  <c r="I17" i="31" s="1"/>
  <c r="Y54" i="22"/>
  <c r="AB54" i="22" s="1"/>
  <c r="AE54" i="22" s="1"/>
  <c r="J54" i="31" s="1"/>
  <c r="X18" i="22"/>
  <c r="AA18" i="22" s="1"/>
  <c r="AD18" i="22" s="1"/>
  <c r="I18" i="31" s="1"/>
  <c r="Z54" i="22"/>
  <c r="AC54" i="22" s="1"/>
  <c r="H54" i="31" s="1"/>
  <c r="N17" i="29"/>
  <c r="O17" i="29" s="1"/>
  <c r="P17" i="29" s="1"/>
  <c r="K17" i="31" s="1"/>
  <c r="N20" i="29"/>
  <c r="O20" i="29" s="1"/>
  <c r="P20" i="29" s="1"/>
  <c r="K20" i="31" s="1"/>
  <c r="AF67" i="21"/>
  <c r="AK67" i="21"/>
  <c r="N18" i="29"/>
  <c r="O18" i="29" s="1"/>
  <c r="P18" i="29" s="1"/>
  <c r="K18" i="31" s="1"/>
  <c r="W67" i="22"/>
  <c r="AF18" i="21"/>
  <c r="AA19" i="21"/>
  <c r="AF19" i="21"/>
  <c r="X19" i="22"/>
  <c r="AA19" i="22" s="1"/>
  <c r="AD19" i="22" s="1"/>
  <c r="I19" i="31" s="1"/>
  <c r="AF17" i="21"/>
  <c r="AF20" i="21"/>
  <c r="W19" i="22"/>
  <c r="Z19" i="22" s="1"/>
  <c r="AC19" i="22" s="1"/>
  <c r="H19" i="31" s="1"/>
  <c r="W20" i="22"/>
  <c r="W18" i="22"/>
  <c r="W17" i="22"/>
  <c r="N19" i="29"/>
  <c r="O19" i="29" s="1"/>
  <c r="P19" i="29" s="1"/>
  <c r="K19" i="31" s="1"/>
  <c r="AK18" i="21"/>
  <c r="AK20" i="21"/>
  <c r="AA18" i="21"/>
  <c r="AP18" i="21"/>
  <c r="AK19" i="21"/>
  <c r="AA20" i="21"/>
  <c r="AP20" i="21"/>
  <c r="AA17" i="21"/>
  <c r="AK17" i="21"/>
  <c r="AA67" i="21"/>
  <c r="AP67" i="21"/>
  <c r="AS54" i="21" l="1"/>
  <c r="AV54" i="21" s="1"/>
  <c r="AR67" i="21"/>
  <c r="AQ19" i="21"/>
  <c r="AT19" i="21" s="1"/>
  <c r="AW19" i="21" s="1"/>
  <c r="E19" i="31" s="1"/>
  <c r="AU54" i="21"/>
  <c r="AX54" i="21" s="1"/>
  <c r="F54" i="31" s="1"/>
  <c r="AR19" i="21"/>
  <c r="AQ18" i="21"/>
  <c r="AT18" i="21" s="1"/>
  <c r="AW18" i="21" s="1"/>
  <c r="E18" i="31" s="1"/>
  <c r="Q20" i="29"/>
  <c r="R20" i="29" s="1"/>
  <c r="S20" i="29" s="1"/>
  <c r="L20" i="31" s="1"/>
  <c r="Q19" i="29"/>
  <c r="R19" i="29" s="1"/>
  <c r="S19" i="29" s="1"/>
  <c r="L19" i="31" s="1"/>
  <c r="Q17" i="29"/>
  <c r="R17" i="29" s="1"/>
  <c r="S17" i="29" s="1"/>
  <c r="L17" i="31" s="1"/>
  <c r="AQ17" i="21"/>
  <c r="AT17" i="21" s="1"/>
  <c r="AW17" i="21" s="1"/>
  <c r="E17" i="31" s="1"/>
  <c r="AQ20" i="21"/>
  <c r="AT20" i="21" s="1"/>
  <c r="AW20" i="21" s="1"/>
  <c r="E20" i="31" s="1"/>
  <c r="AY26" i="21"/>
  <c r="G26" i="31" s="1"/>
  <c r="O26" i="31"/>
  <c r="P26" i="31" s="1"/>
  <c r="AY24" i="21"/>
  <c r="G24" i="31" s="1"/>
  <c r="O24" i="31"/>
  <c r="P24" i="31" s="1"/>
  <c r="AQ67" i="21"/>
  <c r="AT67" i="21" s="1"/>
  <c r="AW67" i="21" s="1"/>
  <c r="E67" i="31" s="1"/>
  <c r="Q67" i="29"/>
  <c r="R67" i="29" s="1"/>
  <c r="S67" i="29" s="1"/>
  <c r="L67" i="31" s="1"/>
  <c r="Y20" i="22"/>
  <c r="AB20" i="22" s="1"/>
  <c r="AE20" i="22" s="1"/>
  <c r="J20" i="31" s="1"/>
  <c r="AR17" i="21"/>
  <c r="AU17" i="21" s="1"/>
  <c r="AX17" i="21" s="1"/>
  <c r="F17" i="31" s="1"/>
  <c r="AR20" i="21"/>
  <c r="AU20" i="21" s="1"/>
  <c r="AX20" i="21" s="1"/>
  <c r="F20" i="31" s="1"/>
  <c r="Z67" i="22"/>
  <c r="AC67" i="22" s="1"/>
  <c r="H67" i="31" s="1"/>
  <c r="T20" i="29"/>
  <c r="U20" i="29" s="1"/>
  <c r="V20" i="29" s="1"/>
  <c r="M20" i="31" s="1"/>
  <c r="Q18" i="29"/>
  <c r="R18" i="29" s="1"/>
  <c r="S18" i="29" s="1"/>
  <c r="L18" i="31" s="1"/>
  <c r="T19" i="29"/>
  <c r="U19" i="29" s="1"/>
  <c r="V19" i="29" s="1"/>
  <c r="M19" i="31" s="1"/>
  <c r="Y19" i="22"/>
  <c r="AB19" i="22" s="1"/>
  <c r="AE19" i="22" s="1"/>
  <c r="J19" i="31" s="1"/>
  <c r="AY54" i="21"/>
  <c r="G54" i="31" s="1"/>
  <c r="O54" i="31"/>
  <c r="P54" i="31" s="1"/>
  <c r="T67" i="29"/>
  <c r="U67" i="29" s="1"/>
  <c r="V67" i="29" s="1"/>
  <c r="M67" i="31" s="1"/>
  <c r="Y67" i="22"/>
  <c r="AB67" i="22" s="1"/>
  <c r="AE67" i="22" s="1"/>
  <c r="J67" i="31" s="1"/>
  <c r="Z20" i="22"/>
  <c r="AC20" i="22" s="1"/>
  <c r="H20" i="31" s="1"/>
  <c r="T18" i="29"/>
  <c r="U18" i="29" s="1"/>
  <c r="V18" i="29" s="1"/>
  <c r="M18" i="31" s="1"/>
  <c r="Z18" i="22"/>
  <c r="AC18" i="22" s="1"/>
  <c r="H18" i="31" s="1"/>
  <c r="Y18" i="22"/>
  <c r="AB18" i="22" s="1"/>
  <c r="AE18" i="22" s="1"/>
  <c r="J18" i="31" s="1"/>
  <c r="Y17" i="22"/>
  <c r="AB17" i="22" s="1"/>
  <c r="AE17" i="22" s="1"/>
  <c r="J17" i="31" s="1"/>
  <c r="T17" i="29"/>
  <c r="U17" i="29" s="1"/>
  <c r="V17" i="29" s="1"/>
  <c r="M17" i="31" s="1"/>
  <c r="Z17" i="22"/>
  <c r="AC17" i="22" s="1"/>
  <c r="H17" i="31" s="1"/>
  <c r="AR18" i="21"/>
  <c r="AU19" i="21"/>
  <c r="AX19" i="21" s="1"/>
  <c r="F19" i="31" s="1"/>
  <c r="AS19" i="21"/>
  <c r="AV19" i="21" s="1"/>
  <c r="AU67" i="21"/>
  <c r="AX67" i="21" s="1"/>
  <c r="F67" i="31" s="1"/>
  <c r="AS17" i="21" l="1"/>
  <c r="AV17" i="21" s="1"/>
  <c r="AY17" i="21" s="1"/>
  <c r="G17" i="31" s="1"/>
  <c r="AS67" i="21"/>
  <c r="AV67" i="21" s="1"/>
  <c r="O67" i="31" s="1"/>
  <c r="P67" i="31" s="1"/>
  <c r="AS20" i="21"/>
  <c r="AV20" i="21" s="1"/>
  <c r="AY20" i="21" s="1"/>
  <c r="G20" i="31" s="1"/>
  <c r="AS18" i="21"/>
  <c r="AV18" i="21" s="1"/>
  <c r="AU18" i="21"/>
  <c r="AX18" i="21" s="1"/>
  <c r="F18" i="31" s="1"/>
  <c r="AY19" i="21"/>
  <c r="G19" i="31" s="1"/>
  <c r="O19" i="31"/>
  <c r="P19" i="31" s="1"/>
  <c r="AY67" i="21" l="1"/>
  <c r="G67" i="31" s="1"/>
  <c r="O20" i="31"/>
  <c r="P20" i="31" s="1"/>
  <c r="O17" i="31"/>
  <c r="P17" i="31" s="1"/>
  <c r="AY18" i="21"/>
  <c r="G18" i="31" s="1"/>
  <c r="O18" i="31"/>
  <c r="P18" i="31" s="1"/>
  <c r="D69" i="31" l="1"/>
  <c r="C69" i="31"/>
  <c r="B69" i="31"/>
  <c r="D68" i="31"/>
  <c r="C68" i="31"/>
  <c r="B68" i="31"/>
  <c r="D66" i="31"/>
  <c r="C66" i="31"/>
  <c r="B66" i="31"/>
  <c r="M69" i="29"/>
  <c r="L69" i="29"/>
  <c r="F69" i="29"/>
  <c r="D69" i="29"/>
  <c r="C69" i="29"/>
  <c r="M68" i="29"/>
  <c r="L68" i="29"/>
  <c r="F68" i="29"/>
  <c r="D68" i="29"/>
  <c r="C68" i="29"/>
  <c r="M66" i="29"/>
  <c r="L66" i="29"/>
  <c r="F66" i="29"/>
  <c r="D66" i="29"/>
  <c r="C66" i="29"/>
  <c r="V69" i="22"/>
  <c r="U69" i="22"/>
  <c r="T69" i="22"/>
  <c r="S69" i="22"/>
  <c r="R69" i="22"/>
  <c r="Q69" i="22"/>
  <c r="F69" i="22"/>
  <c r="D69" i="22"/>
  <c r="C69" i="22"/>
  <c r="V68" i="22"/>
  <c r="U68" i="22"/>
  <c r="T68" i="22"/>
  <c r="S68" i="22"/>
  <c r="R68" i="22"/>
  <c r="Q68" i="22"/>
  <c r="F68" i="22"/>
  <c r="D68" i="22"/>
  <c r="C68" i="22"/>
  <c r="V66" i="22"/>
  <c r="U66" i="22"/>
  <c r="T66" i="22"/>
  <c r="S66" i="22"/>
  <c r="R66" i="22"/>
  <c r="Q66" i="22"/>
  <c r="F66" i="22"/>
  <c r="D66" i="22"/>
  <c r="C66" i="22"/>
  <c r="AO69" i="21"/>
  <c r="AN69" i="21"/>
  <c r="AL69" i="21"/>
  <c r="AM69" i="21" s="1"/>
  <c r="AJ69" i="21"/>
  <c r="AI69" i="21"/>
  <c r="AH69" i="21"/>
  <c r="AG69" i="21"/>
  <c r="AE69" i="21"/>
  <c r="AD69" i="21"/>
  <c r="AF69" i="21" s="1"/>
  <c r="AB69" i="21"/>
  <c r="AC69" i="21" s="1"/>
  <c r="Z69" i="21"/>
  <c r="Y69" i="21"/>
  <c r="X69" i="21"/>
  <c r="W69" i="21"/>
  <c r="F69" i="21"/>
  <c r="D69" i="21"/>
  <c r="C69" i="21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D68" i="21"/>
  <c r="C68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G69" i="24"/>
  <c r="H69" i="24" s="1"/>
  <c r="I69" i="24" s="1"/>
  <c r="J69" i="24" s="1"/>
  <c r="N69" i="31" s="1"/>
  <c r="G68" i="24"/>
  <c r="H68" i="24" s="1"/>
  <c r="I68" i="24" s="1"/>
  <c r="J68" i="24" s="1"/>
  <c r="N68" i="31" s="1"/>
  <c r="G66" i="24"/>
  <c r="H66" i="24" s="1"/>
  <c r="I66" i="24" s="1"/>
  <c r="J66" i="24" s="1"/>
  <c r="N66" i="31" s="1"/>
  <c r="N69" i="29" l="1"/>
  <c r="O69" i="29" s="1"/>
  <c r="P69" i="29" s="1"/>
  <c r="K69" i="31" s="1"/>
  <c r="X69" i="22"/>
  <c r="AA69" i="22" s="1"/>
  <c r="AD69" i="22" s="1"/>
  <c r="I69" i="31" s="1"/>
  <c r="X66" i="22"/>
  <c r="AA66" i="22" s="1"/>
  <c r="AD66" i="22" s="1"/>
  <c r="I66" i="31" s="1"/>
  <c r="AF68" i="21"/>
  <c r="AK69" i="21"/>
  <c r="AF66" i="21"/>
  <c r="W66" i="22"/>
  <c r="Y66" i="22" s="1"/>
  <c r="AB66" i="22" s="1"/>
  <c r="AE66" i="22" s="1"/>
  <c r="J66" i="31" s="1"/>
  <c r="N66" i="29"/>
  <c r="O66" i="29" s="1"/>
  <c r="P66" i="29" s="1"/>
  <c r="K66" i="31" s="1"/>
  <c r="AA69" i="21"/>
  <c r="AQ69" i="21" s="1"/>
  <c r="AT69" i="21" s="1"/>
  <c r="AW69" i="21" s="1"/>
  <c r="E69" i="31" s="1"/>
  <c r="AP69" i="21"/>
  <c r="AK68" i="21"/>
  <c r="AA68" i="21"/>
  <c r="AQ68" i="21" s="1"/>
  <c r="AT68" i="21" s="1"/>
  <c r="AW68" i="21" s="1"/>
  <c r="E68" i="31" s="1"/>
  <c r="AP68" i="21"/>
  <c r="W69" i="22"/>
  <c r="X68" i="22"/>
  <c r="AA68" i="22" s="1"/>
  <c r="AD68" i="22" s="1"/>
  <c r="I68" i="31" s="1"/>
  <c r="W68" i="22"/>
  <c r="N68" i="29"/>
  <c r="O68" i="29" s="1"/>
  <c r="P68" i="29" s="1"/>
  <c r="K68" i="31" s="1"/>
  <c r="AK66" i="21"/>
  <c r="AA66" i="21"/>
  <c r="AP66" i="21"/>
  <c r="AQ66" i="21" l="1"/>
  <c r="AT66" i="21" s="1"/>
  <c r="AW66" i="21" s="1"/>
  <c r="E66" i="31" s="1"/>
  <c r="Y69" i="22"/>
  <c r="AB69" i="22" s="1"/>
  <c r="AE69" i="22" s="1"/>
  <c r="J69" i="31" s="1"/>
  <c r="T69" i="29"/>
  <c r="U69" i="29" s="1"/>
  <c r="V69" i="29" s="1"/>
  <c r="M69" i="31" s="1"/>
  <c r="AR68" i="21"/>
  <c r="AU68" i="21" s="1"/>
  <c r="AX68" i="21" s="1"/>
  <c r="F68" i="31" s="1"/>
  <c r="AR69" i="21"/>
  <c r="AS69" i="21" s="1"/>
  <c r="AV69" i="21" s="1"/>
  <c r="AY69" i="21" s="1"/>
  <c r="G69" i="31" s="1"/>
  <c r="Z69" i="22"/>
  <c r="AC69" i="22" s="1"/>
  <c r="H69" i="31" s="1"/>
  <c r="Q68" i="29"/>
  <c r="R68" i="29" s="1"/>
  <c r="S68" i="29" s="1"/>
  <c r="L68" i="31" s="1"/>
  <c r="Z68" i="22"/>
  <c r="AC68" i="22" s="1"/>
  <c r="H68" i="31" s="1"/>
  <c r="Q66" i="29"/>
  <c r="R66" i="29" s="1"/>
  <c r="S66" i="29" s="1"/>
  <c r="L66" i="31" s="1"/>
  <c r="Q69" i="29"/>
  <c r="R69" i="29" s="1"/>
  <c r="S69" i="29" s="1"/>
  <c r="L69" i="31" s="1"/>
  <c r="T66" i="29"/>
  <c r="U66" i="29" s="1"/>
  <c r="V66" i="29" s="1"/>
  <c r="M66" i="31" s="1"/>
  <c r="Z66" i="22"/>
  <c r="AC66" i="22" s="1"/>
  <c r="H66" i="31" s="1"/>
  <c r="Y68" i="22"/>
  <c r="AB68" i="22" s="1"/>
  <c r="AE68" i="22" s="1"/>
  <c r="J68" i="31" s="1"/>
  <c r="T68" i="29"/>
  <c r="U68" i="29" s="1"/>
  <c r="V68" i="29" s="1"/>
  <c r="M68" i="31" s="1"/>
  <c r="AR66" i="21"/>
  <c r="AS68" i="21" l="1"/>
  <c r="AV68" i="21" s="1"/>
  <c r="AY68" i="21" s="1"/>
  <c r="G68" i="31" s="1"/>
  <c r="AU69" i="21"/>
  <c r="AX69" i="21" s="1"/>
  <c r="F69" i="31" s="1"/>
  <c r="O69" i="31"/>
  <c r="P69" i="31" s="1"/>
  <c r="AS66" i="21"/>
  <c r="AV66" i="21" s="1"/>
  <c r="AU66" i="21"/>
  <c r="AX66" i="21" s="1"/>
  <c r="F66" i="31" s="1"/>
  <c r="O68" i="31" l="1"/>
  <c r="P68" i="31" s="1"/>
  <c r="AY66" i="21"/>
  <c r="G66" i="31" s="1"/>
  <c r="O66" i="31"/>
  <c r="P66" i="31" s="1"/>
  <c r="F49" i="21" l="1"/>
  <c r="V48" i="22" l="1"/>
  <c r="D71" i="29" l="1"/>
  <c r="D4" i="31" l="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W4" i="22" l="1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D48" i="22"/>
  <c r="Q4" i="29" l="1"/>
  <c r="R4" i="29" s="1"/>
  <c r="S4" i="29" s="1"/>
  <c r="L4" i="31" s="1"/>
  <c r="AQ4" i="21"/>
  <c r="AT4" i="21" s="1"/>
  <c r="AW4" i="21" s="1"/>
  <c r="E4" i="31" s="1"/>
  <c r="Y4" i="22"/>
  <c r="AB4" i="22" s="1"/>
  <c r="AE4" i="22" s="1"/>
  <c r="J4" i="31" s="1"/>
  <c r="AR4" i="21"/>
  <c r="AU4" i="21" s="1"/>
  <c r="AX4" i="21" s="1"/>
  <c r="F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B84" i="31"/>
  <c r="B85" i="31"/>
  <c r="D10" i="31" l="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N10" i="29" l="1"/>
  <c r="O10" i="29" s="1"/>
  <c r="P10" i="29" s="1"/>
  <c r="K10" i="31" s="1"/>
  <c r="AP10" i="21"/>
  <c r="X10" i="22"/>
  <c r="AA10" i="22" s="1"/>
  <c r="AD10" i="22" s="1"/>
  <c r="I10" i="31" s="1"/>
  <c r="AA10" i="21"/>
  <c r="AF10" i="21"/>
  <c r="W10" i="22"/>
  <c r="Z10" i="22" s="1"/>
  <c r="AC10" i="22" s="1"/>
  <c r="H10" i="31" s="1"/>
  <c r="AK10" i="21"/>
  <c r="B99" i="31"/>
  <c r="B98" i="31"/>
  <c r="AR10" i="21" l="1"/>
  <c r="AU10" i="21" s="1"/>
  <c r="AX10" i="21" s="1"/>
  <c r="F10" i="31" s="1"/>
  <c r="AQ10" i="21"/>
  <c r="AT10" i="21" s="1"/>
  <c r="AW10" i="21" s="1"/>
  <c r="E10" i="31" s="1"/>
  <c r="T10" i="29"/>
  <c r="U10" i="29" s="1"/>
  <c r="V10" i="29" s="1"/>
  <c r="M10" i="31" s="1"/>
  <c r="Y10" i="22"/>
  <c r="AB10" i="22" s="1"/>
  <c r="AE10" i="22" s="1"/>
  <c r="J10" i="31" s="1"/>
  <c r="Q10" i="29"/>
  <c r="R10" i="29" s="1"/>
  <c r="S10" i="29" s="1"/>
  <c r="L10" i="31" s="1"/>
  <c r="C3" i="21"/>
  <c r="C6" i="21"/>
  <c r="C7" i="21"/>
  <c r="C8" i="21"/>
  <c r="C9" i="21"/>
  <c r="C11" i="21"/>
  <c r="C12" i="21"/>
  <c r="C15" i="21"/>
  <c r="C16" i="21"/>
  <c r="C21" i="21"/>
  <c r="C22" i="21"/>
  <c r="C27" i="21"/>
  <c r="C28" i="21"/>
  <c r="C29" i="21"/>
  <c r="C30" i="21"/>
  <c r="C43" i="21"/>
  <c r="C44" i="21"/>
  <c r="C45" i="21"/>
  <c r="C46" i="21"/>
  <c r="C47" i="21"/>
  <c r="C48" i="21"/>
  <c r="C49" i="21"/>
  <c r="C50" i="21"/>
  <c r="C51" i="21"/>
  <c r="C52" i="21"/>
  <c r="C53" i="21"/>
  <c r="C55" i="21"/>
  <c r="C58" i="21"/>
  <c r="C61" i="21"/>
  <c r="C62" i="21"/>
  <c r="C63" i="21"/>
  <c r="C64" i="21"/>
  <c r="C65" i="21"/>
  <c r="C70" i="21"/>
  <c r="C71" i="21"/>
  <c r="C72" i="21"/>
  <c r="C73" i="21"/>
  <c r="C74" i="21"/>
  <c r="C75" i="21"/>
  <c r="C78" i="21"/>
  <c r="C80" i="21"/>
  <c r="C81" i="21"/>
  <c r="C82" i="21"/>
  <c r="C83" i="21"/>
  <c r="C84" i="21"/>
  <c r="C85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5" i="21"/>
  <c r="C106" i="21"/>
  <c r="C107" i="21"/>
  <c r="C108" i="21"/>
  <c r="C109" i="21"/>
  <c r="C110" i="21"/>
  <c r="AS10" i="21" l="1"/>
  <c r="AV10" i="21" s="1"/>
  <c r="AY10" i="21" s="1"/>
  <c r="G10" i="31" s="1"/>
  <c r="D82" i="31"/>
  <c r="C82" i="31"/>
  <c r="B82" i="31"/>
  <c r="D81" i="31"/>
  <c r="C81" i="31"/>
  <c r="B81" i="31"/>
  <c r="M82" i="29"/>
  <c r="L82" i="29"/>
  <c r="F82" i="29"/>
  <c r="D82" i="29"/>
  <c r="C82" i="29"/>
  <c r="M81" i="29"/>
  <c r="L81" i="29"/>
  <c r="F81" i="29"/>
  <c r="D81" i="29"/>
  <c r="C81" i="29"/>
  <c r="V82" i="22"/>
  <c r="U82" i="22"/>
  <c r="T82" i="22"/>
  <c r="S82" i="22"/>
  <c r="R82" i="22"/>
  <c r="Q82" i="22"/>
  <c r="F82" i="22"/>
  <c r="D82" i="22"/>
  <c r="C82" i="22"/>
  <c r="V81" i="22"/>
  <c r="U81" i="22"/>
  <c r="T81" i="22"/>
  <c r="S81" i="22"/>
  <c r="R81" i="22"/>
  <c r="Q81" i="22"/>
  <c r="F81" i="22"/>
  <c r="D81" i="22"/>
  <c r="C81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D82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D81" i="21"/>
  <c r="G82" i="24"/>
  <c r="H82" i="24" s="1"/>
  <c r="I82" i="24" s="1"/>
  <c r="J82" i="24" s="1"/>
  <c r="N82" i="31" s="1"/>
  <c r="G81" i="24"/>
  <c r="H81" i="24" s="1"/>
  <c r="I81" i="24" s="1"/>
  <c r="J81" i="24" s="1"/>
  <c r="N81" i="31" s="1"/>
  <c r="O10" i="31" l="1"/>
  <c r="P10" i="31" s="1"/>
  <c r="AP82" i="21"/>
  <c r="X81" i="22"/>
  <c r="AA81" i="22" s="1"/>
  <c r="AD81" i="22" s="1"/>
  <c r="I81" i="31" s="1"/>
  <c r="N82" i="29"/>
  <c r="W82" i="22"/>
  <c r="AA82" i="21"/>
  <c r="AA81" i="21"/>
  <c r="AP81" i="21"/>
  <c r="AF81" i="21"/>
  <c r="X82" i="22"/>
  <c r="AA82" i="22" s="1"/>
  <c r="AD82" i="22" s="1"/>
  <c r="I82" i="31" s="1"/>
  <c r="AK82" i="21"/>
  <c r="AK81" i="21"/>
  <c r="AF82" i="21"/>
  <c r="W81" i="22"/>
  <c r="Z81" i="22" s="1"/>
  <c r="AC81" i="22" s="1"/>
  <c r="H81" i="31" s="1"/>
  <c r="N81" i="29"/>
  <c r="O81" i="29" s="1"/>
  <c r="P81" i="29" s="1"/>
  <c r="K81" i="31" s="1"/>
  <c r="O82" i="29"/>
  <c r="P82" i="29" s="1"/>
  <c r="K82" i="31" s="1"/>
  <c r="F62" i="21"/>
  <c r="D62" i="31"/>
  <c r="C62" i="31"/>
  <c r="B62" i="31"/>
  <c r="B63" i="31"/>
  <c r="C63" i="31"/>
  <c r="D63" i="31"/>
  <c r="M62" i="29"/>
  <c r="L62" i="29"/>
  <c r="F62" i="29"/>
  <c r="D62" i="29"/>
  <c r="C62" i="29"/>
  <c r="V62" i="22"/>
  <c r="U62" i="22"/>
  <c r="T62" i="22"/>
  <c r="S62" i="22"/>
  <c r="R62" i="22"/>
  <c r="Q62" i="22"/>
  <c r="F62" i="22"/>
  <c r="D62" i="22"/>
  <c r="C62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D62" i="21"/>
  <c r="G62" i="24"/>
  <c r="H62" i="24" s="1"/>
  <c r="I62" i="24" s="1"/>
  <c r="J62" i="24" s="1"/>
  <c r="N62" i="31" s="1"/>
  <c r="AR82" i="21" l="1"/>
  <c r="AU82" i="21" s="1"/>
  <c r="AX82" i="21" s="1"/>
  <c r="F82" i="31" s="1"/>
  <c r="AF62" i="21"/>
  <c r="N62" i="29"/>
  <c r="O62" i="29" s="1"/>
  <c r="P62" i="29" s="1"/>
  <c r="K62" i="31" s="1"/>
  <c r="Y81" i="22"/>
  <c r="AB81" i="22" s="1"/>
  <c r="AE81" i="22" s="1"/>
  <c r="J81" i="31" s="1"/>
  <c r="AQ81" i="21"/>
  <c r="AT81" i="21" s="1"/>
  <c r="AW81" i="21" s="1"/>
  <c r="E81" i="31" s="1"/>
  <c r="Q82" i="29"/>
  <c r="R82" i="29" s="1"/>
  <c r="S82" i="29" s="1"/>
  <c r="L82" i="31" s="1"/>
  <c r="Q81" i="29"/>
  <c r="R81" i="29" s="1"/>
  <c r="S81" i="29" s="1"/>
  <c r="L81" i="31" s="1"/>
  <c r="Y82" i="22"/>
  <c r="AB82" i="22" s="1"/>
  <c r="AE82" i="22" s="1"/>
  <c r="J82" i="31" s="1"/>
  <c r="T82" i="29"/>
  <c r="U82" i="29" s="1"/>
  <c r="V82" i="29" s="1"/>
  <c r="M82" i="31" s="1"/>
  <c r="Z82" i="22"/>
  <c r="AC82" i="22" s="1"/>
  <c r="H82" i="31" s="1"/>
  <c r="AQ82" i="21"/>
  <c r="AT82" i="21" s="1"/>
  <c r="AW82" i="21" s="1"/>
  <c r="E82" i="31" s="1"/>
  <c r="W62" i="22"/>
  <c r="X62" i="22"/>
  <c r="AA62" i="22" s="1"/>
  <c r="AD62" i="22" s="1"/>
  <c r="I62" i="31" s="1"/>
  <c r="T81" i="29"/>
  <c r="U81" i="29" s="1"/>
  <c r="V81" i="29" s="1"/>
  <c r="M81" i="31" s="1"/>
  <c r="AR81" i="21"/>
  <c r="AP62" i="21"/>
  <c r="AK62" i="21"/>
  <c r="AA62" i="21"/>
  <c r="AQ62" i="21" s="1"/>
  <c r="AT62" i="21" s="1"/>
  <c r="AW62" i="21" s="1"/>
  <c r="E62" i="31" s="1"/>
  <c r="D95" i="21"/>
  <c r="Q62" i="29" l="1"/>
  <c r="R62" i="29" s="1"/>
  <c r="S62" i="29" s="1"/>
  <c r="L62" i="31" s="1"/>
  <c r="AS82" i="21"/>
  <c r="AV82" i="21" s="1"/>
  <c r="AY82" i="21" s="1"/>
  <c r="G82" i="31" s="1"/>
  <c r="Z62" i="22"/>
  <c r="AC62" i="22" s="1"/>
  <c r="H62" i="31" s="1"/>
  <c r="T62" i="29"/>
  <c r="U62" i="29" s="1"/>
  <c r="V62" i="29" s="1"/>
  <c r="M62" i="31" s="1"/>
  <c r="AU81" i="21"/>
  <c r="AX81" i="21" s="1"/>
  <c r="F81" i="31" s="1"/>
  <c r="AS81" i="21"/>
  <c r="AV81" i="21" s="1"/>
  <c r="Y62" i="22"/>
  <c r="AB62" i="22" s="1"/>
  <c r="AE62" i="22" s="1"/>
  <c r="J62" i="31" s="1"/>
  <c r="AR62" i="21"/>
  <c r="AU62" i="21" s="1"/>
  <c r="AX62" i="21" s="1"/>
  <c r="F62" i="31" s="1"/>
  <c r="V92" i="22"/>
  <c r="O82" i="31" l="1"/>
  <c r="P82" i="31" s="1"/>
  <c r="AY81" i="21"/>
  <c r="G81" i="31" s="1"/>
  <c r="O81" i="31"/>
  <c r="P81" i="31" s="1"/>
  <c r="AS62" i="21"/>
  <c r="AV62" i="21" s="1"/>
  <c r="C6" i="22"/>
  <c r="D6" i="22"/>
  <c r="F6" i="22"/>
  <c r="Q6" i="22"/>
  <c r="R6" i="22"/>
  <c r="S6" i="22"/>
  <c r="T6" i="22"/>
  <c r="U6" i="22"/>
  <c r="V6" i="22"/>
  <c r="AY62" i="21" l="1"/>
  <c r="G62" i="31" s="1"/>
  <c r="O62" i="31"/>
  <c r="P62" i="31" s="1"/>
  <c r="X6" i="22"/>
  <c r="AA6" i="22" s="1"/>
  <c r="AD6" i="22" s="1"/>
  <c r="I6" i="31" s="1"/>
  <c r="W6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84" i="31"/>
  <c r="C84" i="31"/>
  <c r="M84" i="29"/>
  <c r="L84" i="29"/>
  <c r="F84" i="29"/>
  <c r="D84" i="29"/>
  <c r="C84" i="29"/>
  <c r="V84" i="22"/>
  <c r="U84" i="22"/>
  <c r="T84" i="22"/>
  <c r="S84" i="22"/>
  <c r="R84" i="22"/>
  <c r="Q84" i="22"/>
  <c r="F84" i="22"/>
  <c r="D84" i="22"/>
  <c r="C84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G84" i="24"/>
  <c r="H84" i="24" s="1"/>
  <c r="I84" i="24" s="1"/>
  <c r="J84" i="24" s="1"/>
  <c r="N84" i="31" s="1"/>
  <c r="D46" i="31"/>
  <c r="C46" i="31"/>
  <c r="B46" i="31"/>
  <c r="D45" i="31"/>
  <c r="C45" i="31"/>
  <c r="B45" i="31"/>
  <c r="D44" i="31"/>
  <c r="C44" i="31"/>
  <c r="B44" i="31"/>
  <c r="D43" i="31"/>
  <c r="C43" i="31"/>
  <c r="B43" i="31"/>
  <c r="D30" i="31"/>
  <c r="C30" i="31"/>
  <c r="B30" i="31"/>
  <c r="D29" i="31"/>
  <c r="C29" i="31"/>
  <c r="B29" i="31"/>
  <c r="D28" i="31"/>
  <c r="C28" i="31"/>
  <c r="B28" i="31"/>
  <c r="M30" i="29"/>
  <c r="L30" i="29"/>
  <c r="F30" i="29"/>
  <c r="D30" i="29"/>
  <c r="C30" i="29"/>
  <c r="M29" i="29"/>
  <c r="L29" i="29"/>
  <c r="F29" i="29"/>
  <c r="D29" i="29"/>
  <c r="C29" i="29"/>
  <c r="M28" i="29"/>
  <c r="L28" i="29"/>
  <c r="F28" i="29"/>
  <c r="D28" i="29"/>
  <c r="C28" i="29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C29" i="22"/>
  <c r="V28" i="22"/>
  <c r="U28" i="22"/>
  <c r="T28" i="22"/>
  <c r="S28" i="22"/>
  <c r="R28" i="22"/>
  <c r="Q28" i="22"/>
  <c r="F28" i="22"/>
  <c r="D28" i="22"/>
  <c r="C28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G44" i="24"/>
  <c r="H44" i="24" s="1"/>
  <c r="I44" i="24" s="1"/>
  <c r="G43" i="24"/>
  <c r="H43" i="24" s="1"/>
  <c r="I43" i="24" s="1"/>
  <c r="J43" i="24" s="1"/>
  <c r="N43" i="31" s="1"/>
  <c r="G30" i="24"/>
  <c r="H30" i="24" s="1"/>
  <c r="I30" i="24" s="1"/>
  <c r="G29" i="24"/>
  <c r="H29" i="24" s="1"/>
  <c r="I29" i="24" s="1"/>
  <c r="J29" i="24" s="1"/>
  <c r="N29" i="31" s="1"/>
  <c r="G28" i="24"/>
  <c r="H28" i="24" s="1"/>
  <c r="I28" i="24" s="1"/>
  <c r="J28" i="24" s="1"/>
  <c r="N28" i="31" s="1"/>
  <c r="D22" i="31"/>
  <c r="C22" i="31"/>
  <c r="B22" i="31"/>
  <c r="D21" i="31"/>
  <c r="C21" i="31"/>
  <c r="B21" i="31"/>
  <c r="D16" i="31"/>
  <c r="C16" i="31"/>
  <c r="B16" i="31"/>
  <c r="D15" i="31"/>
  <c r="C15" i="31"/>
  <c r="B15" i="31"/>
  <c r="D12" i="31"/>
  <c r="C12" i="31"/>
  <c r="B12" i="31"/>
  <c r="D11" i="31"/>
  <c r="C11" i="31"/>
  <c r="B11" i="31"/>
  <c r="D9" i="31"/>
  <c r="C9" i="31"/>
  <c r="B9" i="31"/>
  <c r="D8" i="31"/>
  <c r="C8" i="31"/>
  <c r="B8" i="31"/>
  <c r="D7" i="31"/>
  <c r="C7" i="31"/>
  <c r="B7" i="31"/>
  <c r="D6" i="31"/>
  <c r="C6" i="31"/>
  <c r="B6" i="31"/>
  <c r="M22" i="29"/>
  <c r="L22" i="29"/>
  <c r="F22" i="29"/>
  <c r="D22" i="29"/>
  <c r="C22" i="29"/>
  <c r="M21" i="29"/>
  <c r="L21" i="29"/>
  <c r="F21" i="29"/>
  <c r="D21" i="29"/>
  <c r="C21" i="29"/>
  <c r="M16" i="29"/>
  <c r="L16" i="29"/>
  <c r="F16" i="29"/>
  <c r="D16" i="29"/>
  <c r="C16" i="29"/>
  <c r="M15" i="29"/>
  <c r="L15" i="29"/>
  <c r="F15" i="29"/>
  <c r="D15" i="29"/>
  <c r="C15" i="29"/>
  <c r="M12" i="29"/>
  <c r="L12" i="29"/>
  <c r="F12" i="29"/>
  <c r="D12" i="29"/>
  <c r="C12" i="29"/>
  <c r="M11" i="29"/>
  <c r="L11" i="29"/>
  <c r="F11" i="29"/>
  <c r="D11" i="29"/>
  <c r="C11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C11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22" i="24"/>
  <c r="H22" i="24" s="1"/>
  <c r="I22" i="24" s="1"/>
  <c r="G21" i="24"/>
  <c r="H21" i="24" s="1"/>
  <c r="I21" i="24" s="1"/>
  <c r="J21" i="24" s="1"/>
  <c r="N21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9" i="24"/>
  <c r="H9" i="24" s="1"/>
  <c r="I9" i="24" s="1"/>
  <c r="G8" i="24"/>
  <c r="H8" i="24" s="1"/>
  <c r="I8" i="24" s="1"/>
  <c r="J8" i="24" s="1"/>
  <c r="N8" i="31" s="1"/>
  <c r="G7" i="24"/>
  <c r="H7" i="24" s="1"/>
  <c r="I7" i="24" s="1"/>
  <c r="G6" i="24"/>
  <c r="H6" i="24" s="1"/>
  <c r="I6" i="24" s="1"/>
  <c r="G27" i="24"/>
  <c r="H27" i="24" s="1"/>
  <c r="I27" i="24" s="1"/>
  <c r="J27" i="24" s="1"/>
  <c r="N27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D55" i="21"/>
  <c r="D96" i="21"/>
  <c r="D97" i="21"/>
  <c r="D98" i="21"/>
  <c r="D99" i="21"/>
  <c r="D100" i="21"/>
  <c r="D101" i="21"/>
  <c r="D105" i="21"/>
  <c r="D106" i="21"/>
  <c r="D107" i="21"/>
  <c r="D108" i="21"/>
  <c r="D109" i="21"/>
  <c r="D110" i="21"/>
  <c r="D27" i="21"/>
  <c r="D47" i="21"/>
  <c r="D48" i="21"/>
  <c r="D49" i="21"/>
  <c r="D50" i="21"/>
  <c r="D51" i="21"/>
  <c r="D52" i="21"/>
  <c r="D53" i="21"/>
  <c r="D58" i="21"/>
  <c r="D61" i="21"/>
  <c r="D63" i="21"/>
  <c r="D64" i="21"/>
  <c r="D65" i="21"/>
  <c r="D70" i="21"/>
  <c r="D71" i="21"/>
  <c r="D72" i="21"/>
  <c r="D73" i="21"/>
  <c r="D74" i="21"/>
  <c r="D75" i="21"/>
  <c r="D78" i="21"/>
  <c r="D80" i="21"/>
  <c r="D83" i="21"/>
  <c r="D85" i="21"/>
  <c r="D88" i="21"/>
  <c r="D89" i="21"/>
  <c r="D90" i="21"/>
  <c r="D91" i="21"/>
  <c r="D92" i="21"/>
  <c r="D93" i="21"/>
  <c r="D94" i="21"/>
  <c r="F49" i="29"/>
  <c r="M100" i="29"/>
  <c r="L100" i="29"/>
  <c r="L98" i="29"/>
  <c r="M107" i="29"/>
  <c r="L107" i="29"/>
  <c r="C101" i="22"/>
  <c r="D107" i="31"/>
  <c r="C107" i="31"/>
  <c r="B107" i="31"/>
  <c r="F107" i="29"/>
  <c r="D107" i="29"/>
  <c r="C107" i="29"/>
  <c r="V107" i="22"/>
  <c r="U107" i="22"/>
  <c r="T107" i="22"/>
  <c r="S107" i="22"/>
  <c r="R107" i="22"/>
  <c r="Q107" i="22"/>
  <c r="F107" i="22"/>
  <c r="D107" i="22"/>
  <c r="C107" i="22"/>
  <c r="AO107" i="21"/>
  <c r="AN107" i="21"/>
  <c r="AL107" i="21"/>
  <c r="AM107" i="21" s="1"/>
  <c r="AJ107" i="21"/>
  <c r="AI107" i="21"/>
  <c r="AH107" i="21"/>
  <c r="AG107" i="21"/>
  <c r="AE107" i="21"/>
  <c r="AD107" i="21"/>
  <c r="AB107" i="21"/>
  <c r="AC107" i="21" s="1"/>
  <c r="Z107" i="21"/>
  <c r="Y107" i="21"/>
  <c r="X107" i="21"/>
  <c r="W107" i="21"/>
  <c r="F107" i="21"/>
  <c r="G107" i="24"/>
  <c r="H107" i="24" s="1"/>
  <c r="I107" i="24" s="1"/>
  <c r="J107" i="24" s="1"/>
  <c r="N107" i="31" s="1"/>
  <c r="D71" i="31"/>
  <c r="C71" i="31"/>
  <c r="B71" i="31"/>
  <c r="M71" i="29"/>
  <c r="L71" i="29"/>
  <c r="F71" i="29"/>
  <c r="C71" i="29"/>
  <c r="V71" i="22"/>
  <c r="U71" i="22"/>
  <c r="T71" i="22"/>
  <c r="S71" i="22"/>
  <c r="R71" i="22"/>
  <c r="Q71" i="22"/>
  <c r="F71" i="22"/>
  <c r="D71" i="22"/>
  <c r="C71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G71" i="24"/>
  <c r="H71" i="24" s="1"/>
  <c r="I71" i="24" s="1"/>
  <c r="J71" i="24" s="1"/>
  <c r="N71" i="31" s="1"/>
  <c r="D106" i="31"/>
  <c r="C106" i="31"/>
  <c r="B106" i="31"/>
  <c r="D105" i="31"/>
  <c r="C105" i="31"/>
  <c r="B105" i="31"/>
  <c r="D101" i="31"/>
  <c r="C101" i="31"/>
  <c r="B101" i="31"/>
  <c r="M106" i="29"/>
  <c r="L106" i="29"/>
  <c r="F106" i="29"/>
  <c r="D106" i="29"/>
  <c r="C106" i="29"/>
  <c r="M105" i="29"/>
  <c r="L105" i="29"/>
  <c r="F105" i="29"/>
  <c r="D105" i="29"/>
  <c r="C105" i="29"/>
  <c r="M101" i="29"/>
  <c r="L101" i="29"/>
  <c r="F101" i="29"/>
  <c r="D101" i="29"/>
  <c r="C101" i="29"/>
  <c r="V106" i="22"/>
  <c r="U106" i="22"/>
  <c r="T106" i="22"/>
  <c r="S106" i="22"/>
  <c r="R106" i="22"/>
  <c r="Q106" i="22"/>
  <c r="F106" i="22"/>
  <c r="D106" i="22"/>
  <c r="C106" i="22"/>
  <c r="V105" i="22"/>
  <c r="U105" i="22"/>
  <c r="T105" i="22"/>
  <c r="S105" i="22"/>
  <c r="R105" i="22"/>
  <c r="Q105" i="22"/>
  <c r="F105" i="22"/>
  <c r="D105" i="22"/>
  <c r="C105" i="22"/>
  <c r="V101" i="22"/>
  <c r="U101" i="22"/>
  <c r="T101" i="22"/>
  <c r="S101" i="22"/>
  <c r="R101" i="22"/>
  <c r="Q101" i="22"/>
  <c r="F101" i="22"/>
  <c r="D101" i="22"/>
  <c r="AO106" i="21"/>
  <c r="AN106" i="21"/>
  <c r="AL106" i="21"/>
  <c r="AM106" i="21" s="1"/>
  <c r="AJ106" i="21"/>
  <c r="AI106" i="21"/>
  <c r="AH106" i="21"/>
  <c r="AG106" i="21"/>
  <c r="AE106" i="21"/>
  <c r="AD106" i="21"/>
  <c r="AB106" i="21"/>
  <c r="AC106" i="21" s="1"/>
  <c r="Z106" i="21"/>
  <c r="Y106" i="21"/>
  <c r="X106" i="21"/>
  <c r="W106" i="21"/>
  <c r="F106" i="21"/>
  <c r="AO105" i="21"/>
  <c r="AN105" i="21"/>
  <c r="AL105" i="21"/>
  <c r="AM105" i="21" s="1"/>
  <c r="AJ105" i="21"/>
  <c r="AI105" i="21"/>
  <c r="AH105" i="21"/>
  <c r="AG105" i="21"/>
  <c r="AE105" i="21"/>
  <c r="AD105" i="21"/>
  <c r="AB105" i="21"/>
  <c r="AC105" i="21" s="1"/>
  <c r="Z105" i="21"/>
  <c r="Y105" i="21"/>
  <c r="X105" i="21"/>
  <c r="W105" i="21"/>
  <c r="F105" i="21"/>
  <c r="AO101" i="21"/>
  <c r="AN101" i="21"/>
  <c r="AL101" i="21"/>
  <c r="AM101" i="21" s="1"/>
  <c r="AJ101" i="21"/>
  <c r="AI101" i="21"/>
  <c r="AH101" i="21"/>
  <c r="AG101" i="21"/>
  <c r="AE101" i="21"/>
  <c r="AD101" i="21"/>
  <c r="AB101" i="21"/>
  <c r="AC101" i="21" s="1"/>
  <c r="Z101" i="21"/>
  <c r="Y101" i="21"/>
  <c r="X101" i="21"/>
  <c r="W101" i="21"/>
  <c r="F101" i="21"/>
  <c r="G106" i="24"/>
  <c r="H106" i="24" s="1"/>
  <c r="I106" i="24" s="1"/>
  <c r="J106" i="24" s="1"/>
  <c r="N106" i="31" s="1"/>
  <c r="G105" i="24"/>
  <c r="H105" i="24" s="1"/>
  <c r="I105" i="24" s="1"/>
  <c r="J105" i="24" s="1"/>
  <c r="N105" i="31" s="1"/>
  <c r="G101" i="24"/>
  <c r="H101" i="24" s="1"/>
  <c r="I101" i="24" s="1"/>
  <c r="J101" i="24" s="1"/>
  <c r="N101" i="31" s="1"/>
  <c r="D94" i="31"/>
  <c r="C94" i="31"/>
  <c r="B94" i="31"/>
  <c r="M94" i="29"/>
  <c r="L94" i="29"/>
  <c r="F94" i="29"/>
  <c r="D94" i="29"/>
  <c r="C94" i="29"/>
  <c r="V94" i="22"/>
  <c r="U94" i="22"/>
  <c r="T94" i="22"/>
  <c r="S94" i="22"/>
  <c r="R94" i="22"/>
  <c r="Q94" i="22"/>
  <c r="F94" i="22"/>
  <c r="D94" i="22"/>
  <c r="C94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G94" i="24"/>
  <c r="H94" i="24" s="1"/>
  <c r="I94" i="24" s="1"/>
  <c r="J94" i="24" s="1"/>
  <c r="N94" i="31" s="1"/>
  <c r="D92" i="31"/>
  <c r="C92" i="31"/>
  <c r="B92" i="31"/>
  <c r="M92" i="29"/>
  <c r="L92" i="29"/>
  <c r="F92" i="29"/>
  <c r="D92" i="29"/>
  <c r="C92" i="29"/>
  <c r="U92" i="22"/>
  <c r="T92" i="22"/>
  <c r="S92" i="22"/>
  <c r="R92" i="22"/>
  <c r="Q92" i="22"/>
  <c r="F92" i="22"/>
  <c r="D92" i="22"/>
  <c r="C92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G92" i="24"/>
  <c r="H92" i="24" s="1"/>
  <c r="I92" i="24" s="1"/>
  <c r="J92" i="24" s="1"/>
  <c r="N92" i="31" s="1"/>
  <c r="D70" i="31"/>
  <c r="C70" i="31"/>
  <c r="B70" i="31"/>
  <c r="M70" i="29"/>
  <c r="L70" i="29"/>
  <c r="F70" i="29"/>
  <c r="D70" i="29"/>
  <c r="C70" i="29"/>
  <c r="V70" i="22"/>
  <c r="U70" i="22"/>
  <c r="T70" i="22"/>
  <c r="S70" i="22"/>
  <c r="R70" i="22"/>
  <c r="Q70" i="22"/>
  <c r="F70" i="22"/>
  <c r="D70" i="22"/>
  <c r="C70" i="22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G70" i="24"/>
  <c r="H70" i="24" s="1"/>
  <c r="I70" i="24" s="1"/>
  <c r="J70" i="24" s="1"/>
  <c r="N70" i="31" s="1"/>
  <c r="D53" i="31"/>
  <c r="C53" i="31"/>
  <c r="B53" i="31"/>
  <c r="D52" i="31"/>
  <c r="C52" i="31"/>
  <c r="B52" i="31"/>
  <c r="M53" i="29"/>
  <c r="L53" i="29"/>
  <c r="F53" i="29"/>
  <c r="D53" i="29"/>
  <c r="C53" i="29"/>
  <c r="M52" i="29"/>
  <c r="L52" i="29"/>
  <c r="F52" i="29"/>
  <c r="D52" i="29"/>
  <c r="C52" i="29"/>
  <c r="V53" i="22"/>
  <c r="U53" i="22"/>
  <c r="T53" i="22"/>
  <c r="S53" i="22"/>
  <c r="R53" i="22"/>
  <c r="Q53" i="22"/>
  <c r="F53" i="22"/>
  <c r="D53" i="22"/>
  <c r="C53" i="22"/>
  <c r="V52" i="22"/>
  <c r="U52" i="22"/>
  <c r="T52" i="22"/>
  <c r="S52" i="22"/>
  <c r="R52" i="22"/>
  <c r="Q52" i="22"/>
  <c r="F52" i="22"/>
  <c r="D52" i="22"/>
  <c r="C52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G53" i="24"/>
  <c r="H53" i="24" s="1"/>
  <c r="I53" i="24" s="1"/>
  <c r="J53" i="24" s="1"/>
  <c r="N53" i="31" s="1"/>
  <c r="G52" i="24"/>
  <c r="H52" i="24" s="1"/>
  <c r="I52" i="24" s="1"/>
  <c r="D49" i="31"/>
  <c r="C49" i="31"/>
  <c r="B49" i="31"/>
  <c r="D49" i="29"/>
  <c r="C49" i="29"/>
  <c r="M49" i="29"/>
  <c r="L49" i="29"/>
  <c r="V49" i="22"/>
  <c r="U49" i="22"/>
  <c r="T49" i="22"/>
  <c r="S49" i="22"/>
  <c r="R49" i="22"/>
  <c r="Q49" i="22"/>
  <c r="F49" i="22"/>
  <c r="D49" i="22"/>
  <c r="C49" i="22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C47" i="22"/>
  <c r="D47" i="22"/>
  <c r="F47" i="22"/>
  <c r="Q47" i="22"/>
  <c r="R47" i="22"/>
  <c r="S47" i="22"/>
  <c r="T47" i="22"/>
  <c r="U47" i="22"/>
  <c r="V47" i="22"/>
  <c r="C48" i="22"/>
  <c r="F48" i="22"/>
  <c r="Q48" i="22"/>
  <c r="R48" i="22"/>
  <c r="S48" i="22"/>
  <c r="T48" i="22"/>
  <c r="U48" i="22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D95" i="31"/>
  <c r="C95" i="31"/>
  <c r="B95" i="31"/>
  <c r="D93" i="31"/>
  <c r="C93" i="31"/>
  <c r="B93" i="31"/>
  <c r="D91" i="31"/>
  <c r="C91" i="31"/>
  <c r="B91" i="31"/>
  <c r="M95" i="29"/>
  <c r="L95" i="29"/>
  <c r="F95" i="29"/>
  <c r="D95" i="29"/>
  <c r="C95" i="29"/>
  <c r="M93" i="29"/>
  <c r="L93" i="29"/>
  <c r="F93" i="29"/>
  <c r="D93" i="29"/>
  <c r="C93" i="29"/>
  <c r="M91" i="29"/>
  <c r="L91" i="29"/>
  <c r="F91" i="29"/>
  <c r="D91" i="29"/>
  <c r="C91" i="29"/>
  <c r="V95" i="22"/>
  <c r="U95" i="22"/>
  <c r="T95" i="22"/>
  <c r="S95" i="22"/>
  <c r="R95" i="22"/>
  <c r="Q95" i="22"/>
  <c r="F95" i="22"/>
  <c r="D95" i="22"/>
  <c r="C95" i="22"/>
  <c r="V93" i="22"/>
  <c r="U93" i="22"/>
  <c r="T93" i="22"/>
  <c r="S93" i="22"/>
  <c r="R93" i="22"/>
  <c r="Q93" i="22"/>
  <c r="F93" i="22"/>
  <c r="D93" i="22"/>
  <c r="C93" i="22"/>
  <c r="V91" i="22"/>
  <c r="U91" i="22"/>
  <c r="T91" i="22"/>
  <c r="S91" i="22"/>
  <c r="R91" i="22"/>
  <c r="Q91" i="22"/>
  <c r="F91" i="22"/>
  <c r="D91" i="22"/>
  <c r="C91" i="22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G95" i="24"/>
  <c r="H95" i="24" s="1"/>
  <c r="I95" i="24" s="1"/>
  <c r="J95" i="24" s="1"/>
  <c r="N95" i="31" s="1"/>
  <c r="G93" i="24"/>
  <c r="H93" i="24" s="1"/>
  <c r="I93" i="24" s="1"/>
  <c r="J93" i="24" s="1"/>
  <c r="N93" i="31" s="1"/>
  <c r="G91" i="24"/>
  <c r="H91" i="24" s="1"/>
  <c r="I91" i="24" s="1"/>
  <c r="J91" i="24" s="1"/>
  <c r="N91" i="31" s="1"/>
  <c r="D88" i="31"/>
  <c r="C88" i="31"/>
  <c r="B88" i="31"/>
  <c r="D85" i="31"/>
  <c r="C85" i="31"/>
  <c r="D83" i="31"/>
  <c r="C83" i="31"/>
  <c r="B83" i="31"/>
  <c r="D80" i="31"/>
  <c r="C80" i="31"/>
  <c r="B80" i="31"/>
  <c r="D78" i="31"/>
  <c r="C78" i="31"/>
  <c r="B78" i="31"/>
  <c r="D75" i="31"/>
  <c r="C75" i="31"/>
  <c r="B75" i="31"/>
  <c r="D74" i="31"/>
  <c r="C74" i="31"/>
  <c r="B74" i="31"/>
  <c r="M88" i="29"/>
  <c r="L88" i="29"/>
  <c r="F88" i="29"/>
  <c r="D88" i="29"/>
  <c r="C88" i="29"/>
  <c r="M85" i="29"/>
  <c r="L85" i="29"/>
  <c r="F85" i="29"/>
  <c r="D85" i="29"/>
  <c r="C85" i="29"/>
  <c r="M83" i="29"/>
  <c r="L83" i="29"/>
  <c r="F83" i="29"/>
  <c r="D83" i="29"/>
  <c r="C83" i="29"/>
  <c r="M80" i="29"/>
  <c r="L80" i="29"/>
  <c r="F80" i="29"/>
  <c r="D80" i="29"/>
  <c r="C80" i="29"/>
  <c r="M78" i="29"/>
  <c r="L78" i="29"/>
  <c r="F78" i="29"/>
  <c r="D78" i="29"/>
  <c r="C78" i="29"/>
  <c r="M75" i="29"/>
  <c r="L75" i="29"/>
  <c r="F75" i="29"/>
  <c r="D75" i="29"/>
  <c r="C75" i="29"/>
  <c r="M74" i="29"/>
  <c r="L74" i="29"/>
  <c r="F74" i="29"/>
  <c r="D74" i="29"/>
  <c r="C74" i="29"/>
  <c r="V88" i="22"/>
  <c r="U88" i="22"/>
  <c r="T88" i="22"/>
  <c r="S88" i="22"/>
  <c r="R88" i="22"/>
  <c r="Q88" i="22"/>
  <c r="F88" i="22"/>
  <c r="D88" i="22"/>
  <c r="C88" i="22"/>
  <c r="V85" i="22"/>
  <c r="U85" i="22"/>
  <c r="T85" i="22"/>
  <c r="S85" i="22"/>
  <c r="R85" i="22"/>
  <c r="Q85" i="22"/>
  <c r="F85" i="22"/>
  <c r="D85" i="22"/>
  <c r="C85" i="22"/>
  <c r="V83" i="22"/>
  <c r="U83" i="22"/>
  <c r="T83" i="22"/>
  <c r="S83" i="22"/>
  <c r="R83" i="22"/>
  <c r="Q83" i="22"/>
  <c r="F83" i="22"/>
  <c r="D83" i="22"/>
  <c r="C83" i="22"/>
  <c r="V80" i="22"/>
  <c r="U80" i="22"/>
  <c r="T80" i="22"/>
  <c r="S80" i="22"/>
  <c r="R80" i="22"/>
  <c r="Q80" i="22"/>
  <c r="F80" i="22"/>
  <c r="D80" i="22"/>
  <c r="C80" i="22"/>
  <c r="V78" i="22"/>
  <c r="U78" i="22"/>
  <c r="T78" i="22"/>
  <c r="S78" i="22"/>
  <c r="R78" i="22"/>
  <c r="Q78" i="22"/>
  <c r="F78" i="22"/>
  <c r="D78" i="22"/>
  <c r="C78" i="22"/>
  <c r="V75" i="22"/>
  <c r="U75" i="22"/>
  <c r="T75" i="22"/>
  <c r="S75" i="22"/>
  <c r="R75" i="22"/>
  <c r="Q75" i="22"/>
  <c r="F75" i="22"/>
  <c r="D75" i="22"/>
  <c r="C75" i="22"/>
  <c r="V74" i="22"/>
  <c r="U74" i="22"/>
  <c r="T74" i="22"/>
  <c r="S74" i="22"/>
  <c r="R74" i="22"/>
  <c r="Q74" i="22"/>
  <c r="F74" i="22"/>
  <c r="D74" i="22"/>
  <c r="C74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G88" i="24"/>
  <c r="H88" i="24" s="1"/>
  <c r="I88" i="24" s="1"/>
  <c r="J88" i="24" s="1"/>
  <c r="N88" i="31" s="1"/>
  <c r="G85" i="24"/>
  <c r="H85" i="24" s="1"/>
  <c r="I85" i="24" s="1"/>
  <c r="J85" i="24" s="1"/>
  <c r="N85" i="31" s="1"/>
  <c r="G83" i="24"/>
  <c r="H83" i="24" s="1"/>
  <c r="I83" i="24" s="1"/>
  <c r="J83" i="24" s="1"/>
  <c r="N83" i="31" s="1"/>
  <c r="G80" i="24"/>
  <c r="H80" i="24" s="1"/>
  <c r="I80" i="24" s="1"/>
  <c r="J80" i="24" s="1"/>
  <c r="N80" i="31" s="1"/>
  <c r="G78" i="24"/>
  <c r="H78" i="24" s="1"/>
  <c r="I78" i="24" s="1"/>
  <c r="J78" i="24" s="1"/>
  <c r="N78" i="31" s="1"/>
  <c r="G75" i="24"/>
  <c r="H75" i="24" s="1"/>
  <c r="I75" i="24" s="1"/>
  <c r="J75" i="24" s="1"/>
  <c r="N75" i="31" s="1"/>
  <c r="G74" i="24"/>
  <c r="H74" i="24" s="1"/>
  <c r="I74" i="24" s="1"/>
  <c r="J74" i="24" s="1"/>
  <c r="N74" i="31" s="1"/>
  <c r="D65" i="31"/>
  <c r="C65" i="31"/>
  <c r="B65" i="31"/>
  <c r="D64" i="31"/>
  <c r="C64" i="31"/>
  <c r="B64" i="31"/>
  <c r="D61" i="31"/>
  <c r="C61" i="31"/>
  <c r="B61" i="31"/>
  <c r="D58" i="31"/>
  <c r="C58" i="31"/>
  <c r="B58" i="31"/>
  <c r="D51" i="31"/>
  <c r="C51" i="31"/>
  <c r="B51" i="31"/>
  <c r="D50" i="31"/>
  <c r="C50" i="31"/>
  <c r="B50" i="31"/>
  <c r="D48" i="31"/>
  <c r="C48" i="31"/>
  <c r="B48" i="31"/>
  <c r="D47" i="31"/>
  <c r="C47" i="31"/>
  <c r="B47" i="31"/>
  <c r="D27" i="31"/>
  <c r="C27" i="31"/>
  <c r="B27" i="31"/>
  <c r="M65" i="29"/>
  <c r="L65" i="29"/>
  <c r="F65" i="29"/>
  <c r="D65" i="29"/>
  <c r="C65" i="29"/>
  <c r="M64" i="29"/>
  <c r="L64" i="29"/>
  <c r="F64" i="29"/>
  <c r="D64" i="29"/>
  <c r="C64" i="29"/>
  <c r="M63" i="29"/>
  <c r="L63" i="29"/>
  <c r="F63" i="29"/>
  <c r="D63" i="29"/>
  <c r="C63" i="29"/>
  <c r="M61" i="29"/>
  <c r="L61" i="29"/>
  <c r="F61" i="29"/>
  <c r="D61" i="29"/>
  <c r="C61" i="29"/>
  <c r="M58" i="29"/>
  <c r="L58" i="29"/>
  <c r="F58" i="29"/>
  <c r="D58" i="29"/>
  <c r="C58" i="29"/>
  <c r="M51" i="29"/>
  <c r="L51" i="29"/>
  <c r="F51" i="29"/>
  <c r="D51" i="29"/>
  <c r="C51" i="29"/>
  <c r="M50" i="29"/>
  <c r="L50" i="29"/>
  <c r="F50" i="29"/>
  <c r="D50" i="29"/>
  <c r="C50" i="29"/>
  <c r="M48" i="29"/>
  <c r="L48" i="29"/>
  <c r="F48" i="29"/>
  <c r="D48" i="29"/>
  <c r="C48" i="29"/>
  <c r="M47" i="29"/>
  <c r="L47" i="29"/>
  <c r="F47" i="29"/>
  <c r="D47" i="29"/>
  <c r="C47" i="29"/>
  <c r="M27" i="29"/>
  <c r="L27" i="29"/>
  <c r="F27" i="29"/>
  <c r="D27" i="29"/>
  <c r="C27" i="29"/>
  <c r="V65" i="22"/>
  <c r="U65" i="22"/>
  <c r="T65" i="22"/>
  <c r="S65" i="22"/>
  <c r="R65" i="22"/>
  <c r="Q65" i="22"/>
  <c r="F65" i="22"/>
  <c r="D65" i="22"/>
  <c r="C65" i="22"/>
  <c r="V64" i="22"/>
  <c r="U64" i="22"/>
  <c r="T64" i="22"/>
  <c r="S64" i="22"/>
  <c r="R64" i="22"/>
  <c r="Q64" i="22"/>
  <c r="F64" i="22"/>
  <c r="D64" i="22"/>
  <c r="C64" i="22"/>
  <c r="V63" i="22"/>
  <c r="U63" i="22"/>
  <c r="T63" i="22"/>
  <c r="S63" i="22"/>
  <c r="R63" i="22"/>
  <c r="Q63" i="22"/>
  <c r="F63" i="22"/>
  <c r="D63" i="22"/>
  <c r="C63" i="22"/>
  <c r="V61" i="22"/>
  <c r="U61" i="22"/>
  <c r="T61" i="22"/>
  <c r="S61" i="22"/>
  <c r="R61" i="22"/>
  <c r="Q61" i="22"/>
  <c r="F61" i="22"/>
  <c r="D61" i="22"/>
  <c r="C61" i="22"/>
  <c r="V58" i="22"/>
  <c r="U58" i="22"/>
  <c r="T58" i="22"/>
  <c r="S58" i="22"/>
  <c r="R58" i="22"/>
  <c r="Q58" i="22"/>
  <c r="F58" i="22"/>
  <c r="C58" i="22"/>
  <c r="V51" i="22"/>
  <c r="U51" i="22"/>
  <c r="T51" i="22"/>
  <c r="S51" i="22"/>
  <c r="R51" i="22"/>
  <c r="Q51" i="22"/>
  <c r="F51" i="22"/>
  <c r="D51" i="22"/>
  <c r="C51" i="22"/>
  <c r="V50" i="22"/>
  <c r="U50" i="22"/>
  <c r="T50" i="22"/>
  <c r="S50" i="22"/>
  <c r="R50" i="22"/>
  <c r="Q50" i="22"/>
  <c r="F50" i="22"/>
  <c r="D50" i="22"/>
  <c r="C50" i="22"/>
  <c r="V27" i="22"/>
  <c r="U27" i="22"/>
  <c r="T27" i="22"/>
  <c r="S27" i="22"/>
  <c r="R27" i="22"/>
  <c r="Q27" i="22"/>
  <c r="F27" i="22"/>
  <c r="D27" i="22"/>
  <c r="C27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AO51" i="21"/>
  <c r="AN51" i="21"/>
  <c r="AL51" i="21"/>
  <c r="AM51" i="21" s="1"/>
  <c r="AJ51" i="21"/>
  <c r="AI51" i="21"/>
  <c r="AH51" i="21"/>
  <c r="AG51" i="21"/>
  <c r="AE51" i="21"/>
  <c r="AD51" i="21"/>
  <c r="AB51" i="21"/>
  <c r="AC51" i="21" s="1"/>
  <c r="Z51" i="21"/>
  <c r="Y51" i="21"/>
  <c r="X51" i="21"/>
  <c r="W51" i="21"/>
  <c r="F51" i="21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G65" i="24"/>
  <c r="H65" i="24" s="1"/>
  <c r="I65" i="24" s="1"/>
  <c r="J65" i="24" s="1"/>
  <c r="N65" i="31" s="1"/>
  <c r="G64" i="24"/>
  <c r="H64" i="24" s="1"/>
  <c r="I64" i="24" s="1"/>
  <c r="J64" i="24" s="1"/>
  <c r="N64" i="31" s="1"/>
  <c r="G63" i="24"/>
  <c r="H63" i="24" s="1"/>
  <c r="I63" i="24" s="1"/>
  <c r="J63" i="24" s="1"/>
  <c r="N63" i="31" s="1"/>
  <c r="G61" i="24"/>
  <c r="H61" i="24" s="1"/>
  <c r="I61" i="24" s="1"/>
  <c r="J61" i="24" s="1"/>
  <c r="N61" i="31" s="1"/>
  <c r="G58" i="24"/>
  <c r="H58" i="24" s="1"/>
  <c r="I58" i="24" s="1"/>
  <c r="J58" i="24" s="1"/>
  <c r="N58" i="31" s="1"/>
  <c r="G51" i="24"/>
  <c r="H51" i="24" s="1"/>
  <c r="I51" i="24" s="1"/>
  <c r="J51" i="24" s="1"/>
  <c r="N51" i="31" s="1"/>
  <c r="M110" i="29"/>
  <c r="L110" i="29"/>
  <c r="F110" i="29"/>
  <c r="D110" i="29"/>
  <c r="C110" i="29"/>
  <c r="M109" i="29"/>
  <c r="L109" i="29"/>
  <c r="F109" i="29"/>
  <c r="D109" i="29"/>
  <c r="C109" i="29"/>
  <c r="M108" i="29"/>
  <c r="L108" i="29"/>
  <c r="F108" i="29"/>
  <c r="D108" i="29"/>
  <c r="C108" i="29"/>
  <c r="F100" i="29"/>
  <c r="C100" i="29"/>
  <c r="M99" i="29"/>
  <c r="L99" i="29"/>
  <c r="F99" i="29"/>
  <c r="D99" i="29"/>
  <c r="C99" i="29"/>
  <c r="M98" i="29"/>
  <c r="F98" i="29"/>
  <c r="D98" i="29"/>
  <c r="C98" i="29"/>
  <c r="M97" i="29"/>
  <c r="L97" i="29"/>
  <c r="F97" i="29"/>
  <c r="D97" i="29"/>
  <c r="C97" i="29"/>
  <c r="M96" i="29"/>
  <c r="L96" i="29"/>
  <c r="F96" i="29"/>
  <c r="D96" i="29"/>
  <c r="C96" i="29"/>
  <c r="M55" i="29"/>
  <c r="L55" i="29"/>
  <c r="F55" i="29"/>
  <c r="D55" i="29"/>
  <c r="C55" i="29"/>
  <c r="D73" i="31"/>
  <c r="C73" i="31"/>
  <c r="B73" i="31"/>
  <c r="M73" i="29"/>
  <c r="L73" i="29"/>
  <c r="F73" i="29"/>
  <c r="D73" i="29"/>
  <c r="C73" i="29"/>
  <c r="V73" i="22"/>
  <c r="U73" i="22"/>
  <c r="T73" i="22"/>
  <c r="S73" i="22"/>
  <c r="R73" i="22"/>
  <c r="Q73" i="22"/>
  <c r="F73" i="22"/>
  <c r="D73" i="22"/>
  <c r="C73" i="22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G73" i="24"/>
  <c r="H73" i="24" s="1"/>
  <c r="I73" i="24" s="1"/>
  <c r="J73" i="24" s="1"/>
  <c r="N73" i="31" s="1"/>
  <c r="G90" i="24"/>
  <c r="H90" i="24" s="1"/>
  <c r="I90" i="24" s="1"/>
  <c r="J90" i="24" s="1"/>
  <c r="N90" i="31" s="1"/>
  <c r="G89" i="24"/>
  <c r="H89" i="24" s="1"/>
  <c r="I89" i="24" s="1"/>
  <c r="J89" i="24" s="1"/>
  <c r="N89" i="31" s="1"/>
  <c r="D96" i="31"/>
  <c r="C96" i="31"/>
  <c r="B96" i="31"/>
  <c r="D90" i="31"/>
  <c r="C90" i="31"/>
  <c r="B90" i="31"/>
  <c r="D89" i="31"/>
  <c r="C89" i="31"/>
  <c r="B89" i="31"/>
  <c r="M90" i="29"/>
  <c r="L90" i="29"/>
  <c r="F90" i="29"/>
  <c r="D90" i="29"/>
  <c r="C90" i="29"/>
  <c r="M89" i="29"/>
  <c r="L89" i="29"/>
  <c r="F89" i="29"/>
  <c r="D89" i="29"/>
  <c r="C89" i="29"/>
  <c r="V90" i="22"/>
  <c r="U90" i="22"/>
  <c r="T90" i="22"/>
  <c r="S90" i="22"/>
  <c r="R90" i="22"/>
  <c r="Q90" i="22"/>
  <c r="F90" i="22"/>
  <c r="D90" i="22"/>
  <c r="C90" i="22"/>
  <c r="V89" i="22"/>
  <c r="U89" i="22"/>
  <c r="T89" i="22"/>
  <c r="S89" i="22"/>
  <c r="R89" i="22"/>
  <c r="Q89" i="22"/>
  <c r="F89" i="22"/>
  <c r="D89" i="22"/>
  <c r="C89" i="22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B72" i="31"/>
  <c r="F55" i="21"/>
  <c r="F96" i="21"/>
  <c r="F97" i="21"/>
  <c r="F98" i="21"/>
  <c r="F99" i="21"/>
  <c r="F100" i="21"/>
  <c r="F108" i="21"/>
  <c r="F109" i="21"/>
  <c r="F110" i="21"/>
  <c r="F72" i="21"/>
  <c r="D100" i="31"/>
  <c r="C100" i="31"/>
  <c r="B100" i="31"/>
  <c r="V100" i="22"/>
  <c r="U100" i="22"/>
  <c r="T100" i="22"/>
  <c r="S100" i="22"/>
  <c r="R100" i="22"/>
  <c r="Q100" i="22"/>
  <c r="F100" i="22"/>
  <c r="D100" i="22"/>
  <c r="C100" i="22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G100" i="24"/>
  <c r="H100" i="24" s="1"/>
  <c r="I100" i="24" s="1"/>
  <c r="J100" i="24" s="1"/>
  <c r="N100" i="31" s="1"/>
  <c r="F55" i="22"/>
  <c r="F96" i="22"/>
  <c r="F97" i="22"/>
  <c r="F98" i="22"/>
  <c r="F99" i="22"/>
  <c r="F108" i="22"/>
  <c r="F109" i="22"/>
  <c r="F110" i="22"/>
  <c r="B55" i="31"/>
  <c r="C55" i="31"/>
  <c r="B97" i="31"/>
  <c r="C97" i="31"/>
  <c r="C98" i="31"/>
  <c r="C99" i="31"/>
  <c r="B108" i="31"/>
  <c r="C108" i="31"/>
  <c r="B109" i="31"/>
  <c r="C109" i="31"/>
  <c r="B110" i="31"/>
  <c r="C110" i="31"/>
  <c r="V96" i="22"/>
  <c r="U96" i="22"/>
  <c r="T96" i="22"/>
  <c r="S96" i="22"/>
  <c r="R96" i="22"/>
  <c r="Q96" i="22"/>
  <c r="D96" i="22"/>
  <c r="C96" i="22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G96" i="24"/>
  <c r="H96" i="24" s="1"/>
  <c r="I96" i="24" s="1"/>
  <c r="J96" i="24" s="1"/>
  <c r="N96" i="31" s="1"/>
  <c r="D55" i="31"/>
  <c r="V55" i="22"/>
  <c r="U55" i="22"/>
  <c r="T55" i="22"/>
  <c r="S55" i="22"/>
  <c r="R55" i="22"/>
  <c r="Q55" i="22"/>
  <c r="D55" i="22"/>
  <c r="C55" i="22"/>
  <c r="C97" i="22"/>
  <c r="D97" i="22"/>
  <c r="Q97" i="22"/>
  <c r="R97" i="22"/>
  <c r="S97" i="22"/>
  <c r="T97" i="22"/>
  <c r="U97" i="22"/>
  <c r="V97" i="22"/>
  <c r="C98" i="22"/>
  <c r="D98" i="22"/>
  <c r="Q98" i="22"/>
  <c r="R98" i="22"/>
  <c r="S98" i="22"/>
  <c r="T98" i="22"/>
  <c r="U98" i="22"/>
  <c r="V98" i="22"/>
  <c r="C99" i="22"/>
  <c r="D99" i="22"/>
  <c r="Q99" i="22"/>
  <c r="R99" i="22"/>
  <c r="S99" i="22"/>
  <c r="T99" i="22"/>
  <c r="U99" i="22"/>
  <c r="V99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G55" i="24"/>
  <c r="H55" i="24" s="1"/>
  <c r="I55" i="24" s="1"/>
  <c r="C110" i="22"/>
  <c r="C109" i="22"/>
  <c r="C108" i="22"/>
  <c r="M72" i="29"/>
  <c r="L72" i="29"/>
  <c r="F72" i="29"/>
  <c r="D72" i="29"/>
  <c r="C72" i="29"/>
  <c r="V110" i="22"/>
  <c r="U110" i="22"/>
  <c r="T110" i="22"/>
  <c r="S110" i="22"/>
  <c r="R110" i="22"/>
  <c r="Q110" i="22"/>
  <c r="D110" i="22"/>
  <c r="V109" i="22"/>
  <c r="U109" i="22"/>
  <c r="T109" i="22"/>
  <c r="S109" i="22"/>
  <c r="R109" i="22"/>
  <c r="Q109" i="22"/>
  <c r="D109" i="22"/>
  <c r="V108" i="22"/>
  <c r="U108" i="22"/>
  <c r="T108" i="22"/>
  <c r="S108" i="22"/>
  <c r="R108" i="22"/>
  <c r="Q108" i="22"/>
  <c r="D108" i="22"/>
  <c r="V72" i="22"/>
  <c r="U72" i="22"/>
  <c r="T72" i="22"/>
  <c r="S72" i="22"/>
  <c r="R72" i="22"/>
  <c r="Q72" i="22"/>
  <c r="F72" i="22"/>
  <c r="D72" i="22"/>
  <c r="C72" i="22"/>
  <c r="AO110" i="21"/>
  <c r="AN110" i="21"/>
  <c r="AL110" i="21"/>
  <c r="AM110" i="21" s="1"/>
  <c r="AJ110" i="21"/>
  <c r="AI110" i="21"/>
  <c r="AH110" i="21"/>
  <c r="AG110" i="21"/>
  <c r="AE110" i="21"/>
  <c r="AD110" i="21"/>
  <c r="AB110" i="21"/>
  <c r="AC110" i="21" s="1"/>
  <c r="Z110" i="21"/>
  <c r="Y110" i="21"/>
  <c r="X110" i="21"/>
  <c r="W110" i="21"/>
  <c r="AO109" i="21"/>
  <c r="AN109" i="21"/>
  <c r="AL109" i="21"/>
  <c r="AM109" i="21" s="1"/>
  <c r="AJ109" i="21"/>
  <c r="AI109" i="21"/>
  <c r="AH109" i="21"/>
  <c r="AG109" i="21"/>
  <c r="AE109" i="21"/>
  <c r="AD109" i="21"/>
  <c r="AB109" i="21"/>
  <c r="AC109" i="21" s="1"/>
  <c r="Z109" i="21"/>
  <c r="Y109" i="21"/>
  <c r="X109" i="21"/>
  <c r="W109" i="21"/>
  <c r="AO108" i="21"/>
  <c r="AN108" i="21"/>
  <c r="AL108" i="21"/>
  <c r="AM108" i="21" s="1"/>
  <c r="AJ108" i="21"/>
  <c r="AI108" i="21"/>
  <c r="AH108" i="21"/>
  <c r="AG108" i="21"/>
  <c r="AE108" i="21"/>
  <c r="AD108" i="21"/>
  <c r="AB108" i="21"/>
  <c r="AC108" i="21" s="1"/>
  <c r="Z108" i="21"/>
  <c r="Y108" i="21"/>
  <c r="X108" i="21"/>
  <c r="W108" i="21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G110" i="24"/>
  <c r="H110" i="24" s="1"/>
  <c r="I110" i="24" s="1"/>
  <c r="J110" i="24" s="1"/>
  <c r="N110" i="31" s="1"/>
  <c r="G109" i="24"/>
  <c r="H109" i="24" s="1"/>
  <c r="I109" i="24" s="1"/>
  <c r="J109" i="24" s="1"/>
  <c r="N109" i="31" s="1"/>
  <c r="G108" i="24"/>
  <c r="H108" i="24" s="1"/>
  <c r="I108" i="24" s="1"/>
  <c r="J108" i="24" s="1"/>
  <c r="N108" i="31" s="1"/>
  <c r="G99" i="24"/>
  <c r="H99" i="24" s="1"/>
  <c r="I99" i="24" s="1"/>
  <c r="J99" i="24" s="1"/>
  <c r="N99" i="31" s="1"/>
  <c r="G98" i="24"/>
  <c r="H98" i="24" s="1"/>
  <c r="I98" i="24" s="1"/>
  <c r="G97" i="24"/>
  <c r="H97" i="24" s="1"/>
  <c r="I97" i="24" s="1"/>
  <c r="J97" i="24" s="1"/>
  <c r="N97" i="31" s="1"/>
  <c r="G72" i="24"/>
  <c r="H72" i="24" s="1"/>
  <c r="I72" i="24" s="1"/>
  <c r="J72" i="24" s="1"/>
  <c r="N72" i="31" s="1"/>
  <c r="D110" i="31"/>
  <c r="D98" i="31"/>
  <c r="D109" i="31"/>
  <c r="D97" i="31"/>
  <c r="D108" i="31"/>
  <c r="D99" i="31"/>
  <c r="D72" i="31"/>
  <c r="C72" i="31"/>
  <c r="X43" i="22" l="1"/>
  <c r="AA43" i="22" s="1"/>
  <c r="AD43" i="22" s="1"/>
  <c r="I43" i="31" s="1"/>
  <c r="X30" i="22"/>
  <c r="AA30" i="22" s="1"/>
  <c r="AD30" i="22" s="1"/>
  <c r="I30" i="31" s="1"/>
  <c r="N21" i="29"/>
  <c r="O21" i="29" s="1"/>
  <c r="P21" i="29" s="1"/>
  <c r="K21" i="31" s="1"/>
  <c r="X107" i="22"/>
  <c r="AA107" i="22" s="1"/>
  <c r="AD107" i="22" s="1"/>
  <c r="I107" i="31" s="1"/>
  <c r="AP16" i="21"/>
  <c r="N8" i="29"/>
  <c r="O8" i="29" s="1"/>
  <c r="P8" i="29" s="1"/>
  <c r="K8" i="31" s="1"/>
  <c r="N15" i="29"/>
  <c r="O15" i="29" s="1"/>
  <c r="P15" i="29" s="1"/>
  <c r="K15" i="31" s="1"/>
  <c r="AF30" i="21"/>
  <c r="X84" i="22"/>
  <c r="AA84" i="22" s="1"/>
  <c r="AD84" i="22" s="1"/>
  <c r="I84" i="31" s="1"/>
  <c r="AF6" i="21"/>
  <c r="AF28" i="21"/>
  <c r="AK43" i="21"/>
  <c r="AK3" i="21"/>
  <c r="AF51" i="21"/>
  <c r="W55" i="22"/>
  <c r="Z55" i="22" s="1"/>
  <c r="AC55" i="22" s="1"/>
  <c r="H55" i="31" s="1"/>
  <c r="AA96" i="21"/>
  <c r="N97" i="29"/>
  <c r="O97" i="29" s="1"/>
  <c r="P97" i="29" s="1"/>
  <c r="K97" i="31" s="1"/>
  <c r="N95" i="29"/>
  <c r="O95" i="29" s="1"/>
  <c r="P95" i="29" s="1"/>
  <c r="K95" i="31" s="1"/>
  <c r="AF107" i="21"/>
  <c r="N9" i="29"/>
  <c r="O9" i="29" s="1"/>
  <c r="P9" i="29" s="1"/>
  <c r="K9" i="31" s="1"/>
  <c r="AF97" i="21"/>
  <c r="N72" i="29"/>
  <c r="O72" i="29" s="1"/>
  <c r="P72" i="29" s="1"/>
  <c r="K72" i="31" s="1"/>
  <c r="N110" i="29"/>
  <c r="O110" i="29" s="1"/>
  <c r="P110" i="29" s="1"/>
  <c r="K110" i="31" s="1"/>
  <c r="X100" i="22"/>
  <c r="AA100" i="22" s="1"/>
  <c r="AD100" i="22" s="1"/>
  <c r="I100" i="31" s="1"/>
  <c r="N100" i="29"/>
  <c r="O100" i="29" s="1"/>
  <c r="P100" i="29" s="1"/>
  <c r="K100" i="31" s="1"/>
  <c r="K43" i="31"/>
  <c r="AP100" i="21"/>
  <c r="X61" i="22"/>
  <c r="AA61" i="22" s="1"/>
  <c r="AD61" i="22" s="1"/>
  <c r="I61" i="31" s="1"/>
  <c r="AA100" i="21"/>
  <c r="AF52" i="21"/>
  <c r="AP97" i="21"/>
  <c r="AP99" i="21"/>
  <c r="AP109" i="21"/>
  <c r="X55" i="22"/>
  <c r="AA55" i="22" s="1"/>
  <c r="AD55" i="22" s="1"/>
  <c r="I55" i="31" s="1"/>
  <c r="AP74" i="21"/>
  <c r="AP88" i="21"/>
  <c r="N78" i="29"/>
  <c r="O78" i="29" s="1"/>
  <c r="P78" i="29" s="1"/>
  <c r="K78" i="31" s="1"/>
  <c r="AP53" i="21"/>
  <c r="AF92" i="21"/>
  <c r="N98" i="29"/>
  <c r="O98" i="29" s="1"/>
  <c r="P98" i="29" s="1"/>
  <c r="K98" i="31" s="1"/>
  <c r="AF99" i="21"/>
  <c r="AK55" i="21"/>
  <c r="W98" i="22"/>
  <c r="N90" i="29"/>
  <c r="O90" i="29" s="1"/>
  <c r="P90" i="29" s="1"/>
  <c r="K90" i="31" s="1"/>
  <c r="X88" i="22"/>
  <c r="AA88" i="22" s="1"/>
  <c r="AD88" i="22" s="1"/>
  <c r="I88" i="31" s="1"/>
  <c r="X49" i="22"/>
  <c r="AA49" i="22" s="1"/>
  <c r="AD49" i="22" s="1"/>
  <c r="I49" i="31" s="1"/>
  <c r="AA107" i="21"/>
  <c r="AP107" i="21"/>
  <c r="AF95" i="21"/>
  <c r="N91" i="29"/>
  <c r="O91" i="29" s="1"/>
  <c r="P91" i="29" s="1"/>
  <c r="K91" i="31" s="1"/>
  <c r="AP49" i="21"/>
  <c r="AP70" i="21"/>
  <c r="AK91" i="21"/>
  <c r="X91" i="22"/>
  <c r="AA91" i="22" s="1"/>
  <c r="AD91" i="22" s="1"/>
  <c r="I91" i="31" s="1"/>
  <c r="AK97" i="21"/>
  <c r="AK99" i="21"/>
  <c r="AK109" i="21"/>
  <c r="AA55" i="21"/>
  <c r="AK96" i="21"/>
  <c r="AK52" i="21"/>
  <c r="AF109" i="21"/>
  <c r="AF48" i="21"/>
  <c r="AF64" i="21"/>
  <c r="AP98" i="21"/>
  <c r="AA99" i="21"/>
  <c r="AP108" i="21"/>
  <c r="AA109" i="21"/>
  <c r="AP110" i="21"/>
  <c r="X108" i="22"/>
  <c r="AA108" i="22" s="1"/>
  <c r="AD108" i="22" s="1"/>
  <c r="I108" i="31" s="1"/>
  <c r="W109" i="22"/>
  <c r="Z109" i="22" s="1"/>
  <c r="AC109" i="22" s="1"/>
  <c r="H109" i="31" s="1"/>
  <c r="X109" i="22"/>
  <c r="AA109" i="22" s="1"/>
  <c r="AD109" i="22" s="1"/>
  <c r="I109" i="31" s="1"/>
  <c r="AK48" i="21"/>
  <c r="AP48" i="21"/>
  <c r="AF50" i="21"/>
  <c r="AK50" i="21"/>
  <c r="AP50" i="21"/>
  <c r="AA51" i="21"/>
  <c r="AP58" i="21"/>
  <c r="AK64" i="21"/>
  <c r="X80" i="22"/>
  <c r="AA80" i="22" s="1"/>
  <c r="AD80" i="22" s="1"/>
  <c r="I80" i="31" s="1"/>
  <c r="X83" i="22"/>
  <c r="AA83" i="22" s="1"/>
  <c r="AD83" i="22" s="1"/>
  <c r="I83" i="31" s="1"/>
  <c r="N75" i="29"/>
  <c r="O75" i="29" s="1"/>
  <c r="P75" i="29" s="1"/>
  <c r="K75" i="31" s="1"/>
  <c r="N83" i="29"/>
  <c r="O83" i="29" s="1"/>
  <c r="P83" i="29" s="1"/>
  <c r="K83" i="31" s="1"/>
  <c r="X93" i="22"/>
  <c r="AA93" i="22" s="1"/>
  <c r="AD93" i="22" s="1"/>
  <c r="I93" i="31" s="1"/>
  <c r="N94" i="29"/>
  <c r="O94" i="29" s="1"/>
  <c r="P94" i="29" s="1"/>
  <c r="K94" i="31" s="1"/>
  <c r="AA7" i="21"/>
  <c r="N22" i="29"/>
  <c r="O22" i="29" s="1"/>
  <c r="P22" i="29" s="1"/>
  <c r="K22" i="31" s="1"/>
  <c r="AK29" i="21"/>
  <c r="AK49" i="21"/>
  <c r="AA94" i="21"/>
  <c r="X94" i="22"/>
  <c r="AA94" i="22" s="1"/>
  <c r="AD94" i="22" s="1"/>
  <c r="I94" i="31" s="1"/>
  <c r="AP101" i="21"/>
  <c r="AP11" i="21"/>
  <c r="AP21" i="21"/>
  <c r="AP28" i="21"/>
  <c r="X46" i="22"/>
  <c r="AF55" i="21"/>
  <c r="X99" i="22"/>
  <c r="AA99" i="22" s="1"/>
  <c r="AD99" i="22" s="1"/>
  <c r="I99" i="31" s="1"/>
  <c r="X98" i="22"/>
  <c r="X97" i="22"/>
  <c r="AA97" i="22" s="1"/>
  <c r="AD97" i="22" s="1"/>
  <c r="I97" i="31" s="1"/>
  <c r="W97" i="22"/>
  <c r="AF96" i="21"/>
  <c r="AP96" i="21"/>
  <c r="N109" i="29"/>
  <c r="AF27" i="21"/>
  <c r="AK27" i="21"/>
  <c r="AP27" i="21"/>
  <c r="AA48" i="21"/>
  <c r="AP51" i="21"/>
  <c r="X51" i="22"/>
  <c r="AA51" i="22" s="1"/>
  <c r="AD51" i="22" s="1"/>
  <c r="I51" i="31" s="1"/>
  <c r="X63" i="22"/>
  <c r="AA63" i="22" s="1"/>
  <c r="AD63" i="22" s="1"/>
  <c r="I63" i="31" s="1"/>
  <c r="N27" i="29"/>
  <c r="O27" i="29" s="1"/>
  <c r="P27" i="29" s="1"/>
  <c r="K27" i="31" s="1"/>
  <c r="N50" i="29"/>
  <c r="O50" i="29" s="1"/>
  <c r="P50" i="29" s="1"/>
  <c r="K50" i="31" s="1"/>
  <c r="N51" i="29"/>
  <c r="O51" i="29" s="1"/>
  <c r="P51" i="29" s="1"/>
  <c r="K51" i="31" s="1"/>
  <c r="N58" i="29"/>
  <c r="O58" i="29" s="1"/>
  <c r="P58" i="29" s="1"/>
  <c r="K58" i="31" s="1"/>
  <c r="N65" i="29"/>
  <c r="O65" i="29" s="1"/>
  <c r="P65" i="29" s="1"/>
  <c r="K65" i="31" s="1"/>
  <c r="AP78" i="21"/>
  <c r="X75" i="22"/>
  <c r="W85" i="22"/>
  <c r="N74" i="29"/>
  <c r="N88" i="29"/>
  <c r="O88" i="29" s="1"/>
  <c r="P88" i="29" s="1"/>
  <c r="K88" i="31" s="1"/>
  <c r="AA91" i="21"/>
  <c r="AF91" i="21"/>
  <c r="AP95" i="21"/>
  <c r="W91" i="22"/>
  <c r="Z91" i="22" s="1"/>
  <c r="AC91" i="22" s="1"/>
  <c r="H91" i="31" s="1"/>
  <c r="AP72" i="21"/>
  <c r="AA72" i="21"/>
  <c r="AK98" i="21"/>
  <c r="AK108" i="21"/>
  <c r="AF98" i="21"/>
  <c r="AA108" i="21"/>
  <c r="W72" i="22"/>
  <c r="X72" i="22"/>
  <c r="AA72" i="22" s="1"/>
  <c r="AD72" i="22" s="1"/>
  <c r="I72" i="31" s="1"/>
  <c r="W110" i="22"/>
  <c r="X110" i="22"/>
  <c r="AA110" i="22" s="1"/>
  <c r="AD110" i="22" s="1"/>
  <c r="I110" i="31" s="1"/>
  <c r="AK51" i="21"/>
  <c r="AP65" i="21"/>
  <c r="AF94" i="21"/>
  <c r="X29" i="22"/>
  <c r="AA29" i="22" s="1"/>
  <c r="AD29" i="22" s="1"/>
  <c r="I29" i="31" s="1"/>
  <c r="AP90" i="21"/>
  <c r="AP63" i="21"/>
  <c r="AP80" i="21"/>
  <c r="AF88" i="21"/>
  <c r="W74" i="22"/>
  <c r="Z74" i="22" s="1"/>
  <c r="AC74" i="22" s="1"/>
  <c r="H74" i="31" s="1"/>
  <c r="X74" i="22"/>
  <c r="AA74" i="22" s="1"/>
  <c r="AD74" i="22" s="1"/>
  <c r="I74" i="31" s="1"/>
  <c r="W78" i="22"/>
  <c r="N80" i="29"/>
  <c r="O80" i="29" s="1"/>
  <c r="P80" i="29" s="1"/>
  <c r="K80" i="31" s="1"/>
  <c r="N85" i="29"/>
  <c r="O85" i="29" s="1"/>
  <c r="P85" i="29" s="1"/>
  <c r="K85" i="31" s="1"/>
  <c r="AP91" i="21"/>
  <c r="AA93" i="21"/>
  <c r="AF93" i="21"/>
  <c r="X95" i="22"/>
  <c r="AA95" i="22" s="1"/>
  <c r="AD95" i="22" s="1"/>
  <c r="I95" i="31" s="1"/>
  <c r="AF29" i="21"/>
  <c r="X52" i="22"/>
  <c r="AA52" i="22" s="1"/>
  <c r="AD52" i="22" s="1"/>
  <c r="I52" i="31" s="1"/>
  <c r="N52" i="29"/>
  <c r="O52" i="29" s="1"/>
  <c r="P52" i="29" s="1"/>
  <c r="K52" i="31" s="1"/>
  <c r="AK70" i="21"/>
  <c r="AK89" i="21"/>
  <c r="AA90" i="21"/>
  <c r="X50" i="22"/>
  <c r="AA50" i="22" s="1"/>
  <c r="AD50" i="22" s="1"/>
  <c r="I50" i="31" s="1"/>
  <c r="X58" i="22"/>
  <c r="AA58" i="22" s="1"/>
  <c r="AD58" i="22" s="1"/>
  <c r="I58" i="31" s="1"/>
  <c r="X65" i="22"/>
  <c r="AA65" i="22" s="1"/>
  <c r="AD65" i="22" s="1"/>
  <c r="I65" i="31" s="1"/>
  <c r="N48" i="29"/>
  <c r="N64" i="29"/>
  <c r="O64" i="29" s="1"/>
  <c r="P64" i="29" s="1"/>
  <c r="K64" i="31" s="1"/>
  <c r="AA75" i="21"/>
  <c r="AK93" i="21"/>
  <c r="AP93" i="21"/>
  <c r="AK53" i="21"/>
  <c r="AF7" i="21"/>
  <c r="AA28" i="21"/>
  <c r="AP30" i="21"/>
  <c r="AF44" i="21"/>
  <c r="AA46" i="21"/>
  <c r="AF46" i="21"/>
  <c r="X28" i="22"/>
  <c r="AA28" i="22" s="1"/>
  <c r="AD28" i="22" s="1"/>
  <c r="I28" i="31" s="1"/>
  <c r="X45" i="22"/>
  <c r="AA45" i="22" s="1"/>
  <c r="AD45" i="22" s="1"/>
  <c r="I45" i="31" s="1"/>
  <c r="N30" i="29"/>
  <c r="O30" i="29" s="1"/>
  <c r="P30" i="29" s="1"/>
  <c r="K30" i="31" s="1"/>
  <c r="K46" i="31"/>
  <c r="AA84" i="21"/>
  <c r="AF84" i="21"/>
  <c r="AF58" i="21"/>
  <c r="AK58" i="21"/>
  <c r="AF61" i="21"/>
  <c r="AP61" i="21"/>
  <c r="AF65" i="21"/>
  <c r="AP47" i="21"/>
  <c r="AK47" i="21"/>
  <c r="AF47" i="21"/>
  <c r="X48" i="22"/>
  <c r="AA48" i="22" s="1"/>
  <c r="AD48" i="22" s="1"/>
  <c r="I48" i="31" s="1"/>
  <c r="X47" i="22"/>
  <c r="AA47" i="22" s="1"/>
  <c r="AD47" i="22" s="1"/>
  <c r="I47" i="31" s="1"/>
  <c r="W49" i="22"/>
  <c r="N49" i="29"/>
  <c r="O49" i="29" s="1"/>
  <c r="P49" i="29" s="1"/>
  <c r="K49" i="31" s="1"/>
  <c r="AP52" i="21"/>
  <c r="AA53" i="21"/>
  <c r="AF53" i="21"/>
  <c r="X53" i="22"/>
  <c r="AA53" i="22" s="1"/>
  <c r="AD53" i="22" s="1"/>
  <c r="I53" i="31" s="1"/>
  <c r="N53" i="29"/>
  <c r="O53" i="29" s="1"/>
  <c r="P53" i="29" s="1"/>
  <c r="K53" i="31" s="1"/>
  <c r="AA92" i="21"/>
  <c r="X92" i="22"/>
  <c r="AA92" i="22" s="1"/>
  <c r="AD92" i="22" s="1"/>
  <c r="I92" i="31" s="1"/>
  <c r="AK94" i="21"/>
  <c r="AP94" i="21"/>
  <c r="W94" i="22"/>
  <c r="AP105" i="21"/>
  <c r="AA106" i="21"/>
  <c r="X105" i="22"/>
  <c r="AA105" i="22" s="1"/>
  <c r="AD105" i="22" s="1"/>
  <c r="I105" i="31" s="1"/>
  <c r="N106" i="29"/>
  <c r="O106" i="29" s="1"/>
  <c r="P106" i="29" s="1"/>
  <c r="K106" i="31" s="1"/>
  <c r="AA71" i="21"/>
  <c r="AP71" i="21"/>
  <c r="N71" i="29"/>
  <c r="O71" i="29" s="1"/>
  <c r="P71" i="29" s="1"/>
  <c r="K71" i="31" s="1"/>
  <c r="AP7" i="21"/>
  <c r="AP43" i="21"/>
  <c r="AF45" i="21"/>
  <c r="AP45" i="21"/>
  <c r="K44" i="31"/>
  <c r="N84" i="29"/>
  <c r="O84" i="29" s="1"/>
  <c r="P84" i="29" s="1"/>
  <c r="K84" i="31" s="1"/>
  <c r="AA3" i="21"/>
  <c r="AF3" i="21"/>
  <c r="AA98" i="21"/>
  <c r="AA110" i="21"/>
  <c r="AK110" i="21"/>
  <c r="W108" i="22"/>
  <c r="AP55" i="21"/>
  <c r="W96" i="22"/>
  <c r="X96" i="22"/>
  <c r="AA96" i="22" s="1"/>
  <c r="AD96" i="22" s="1"/>
  <c r="I96" i="31" s="1"/>
  <c r="AF100" i="21"/>
  <c r="AK100" i="21"/>
  <c r="W100" i="22"/>
  <c r="N55" i="29"/>
  <c r="N99" i="29"/>
  <c r="O99" i="29" s="1"/>
  <c r="P99" i="29" s="1"/>
  <c r="K99" i="31" s="1"/>
  <c r="N108" i="29"/>
  <c r="O108" i="29" s="1"/>
  <c r="P108" i="29" s="1"/>
  <c r="K108" i="31" s="1"/>
  <c r="AA97" i="21"/>
  <c r="X90" i="22"/>
  <c r="AA90" i="22" s="1"/>
  <c r="AD90" i="22" s="1"/>
  <c r="I90" i="31" s="1"/>
  <c r="AK7" i="21"/>
  <c r="AA43" i="21"/>
  <c r="AP44" i="21"/>
  <c r="AK46" i="21"/>
  <c r="AP46" i="21"/>
  <c r="W28" i="22"/>
  <c r="Z28" i="22" s="1"/>
  <c r="AC28" i="22" s="1"/>
  <c r="H28" i="31" s="1"/>
  <c r="W29" i="22"/>
  <c r="W30" i="22"/>
  <c r="W43" i="22"/>
  <c r="X44" i="22"/>
  <c r="AA44" i="22" s="1"/>
  <c r="AD44" i="22" s="1"/>
  <c r="I44" i="31" s="1"/>
  <c r="W45" i="22"/>
  <c r="W46" i="22"/>
  <c r="N29" i="29"/>
  <c r="O29" i="29" s="1"/>
  <c r="P29" i="29" s="1"/>
  <c r="K29" i="31" s="1"/>
  <c r="K45" i="31"/>
  <c r="AK84" i="21"/>
  <c r="AP84" i="21"/>
  <c r="W84" i="22"/>
  <c r="W73" i="22"/>
  <c r="X73" i="22"/>
  <c r="AA73" i="22" s="1"/>
  <c r="AD73" i="22" s="1"/>
  <c r="I73" i="31" s="1"/>
  <c r="N73" i="29"/>
  <c r="O73" i="29" s="1"/>
  <c r="P73" i="29" s="1"/>
  <c r="K73" i="31" s="1"/>
  <c r="N96" i="29"/>
  <c r="O96" i="29" s="1"/>
  <c r="P96" i="29" s="1"/>
  <c r="K96" i="31" s="1"/>
  <c r="AA27" i="21"/>
  <c r="AA65" i="21"/>
  <c r="W27" i="22"/>
  <c r="X27" i="22"/>
  <c r="AA27" i="22" s="1"/>
  <c r="AD27" i="22" s="1"/>
  <c r="I27" i="31" s="1"/>
  <c r="W50" i="22"/>
  <c r="W58" i="22"/>
  <c r="W64" i="22"/>
  <c r="X64" i="22"/>
  <c r="W65" i="22"/>
  <c r="N47" i="29"/>
  <c r="O47" i="29" s="1"/>
  <c r="P47" i="29" s="1"/>
  <c r="K47" i="31" s="1"/>
  <c r="N63" i="29"/>
  <c r="O63" i="29" s="1"/>
  <c r="P63" i="29" s="1"/>
  <c r="K63" i="31" s="1"/>
  <c r="W48" i="22"/>
  <c r="W47" i="22"/>
  <c r="AP106" i="21"/>
  <c r="X101" i="22"/>
  <c r="AA101" i="22" s="1"/>
  <c r="AD101" i="22" s="1"/>
  <c r="I101" i="31" s="1"/>
  <c r="N105" i="29"/>
  <c r="O105" i="29" s="1"/>
  <c r="P105" i="29" s="1"/>
  <c r="K105" i="31" s="1"/>
  <c r="AK30" i="21"/>
  <c r="AK88" i="21"/>
  <c r="W83" i="22"/>
  <c r="W93" i="22"/>
  <c r="W95" i="22"/>
  <c r="N93" i="29"/>
  <c r="O93" i="29" s="1"/>
  <c r="P93" i="29" s="1"/>
  <c r="K93" i="31" s="1"/>
  <c r="AK6" i="21"/>
  <c r="AA9" i="21"/>
  <c r="AK21" i="21"/>
  <c r="AA61" i="21"/>
  <c r="AK61" i="21"/>
  <c r="AF63" i="21"/>
  <c r="AK63" i="21"/>
  <c r="AA64" i="21"/>
  <c r="AP64" i="21"/>
  <c r="AK65" i="21"/>
  <c r="N61" i="29"/>
  <c r="O61" i="29" s="1"/>
  <c r="P61" i="29" s="1"/>
  <c r="K61" i="31" s="1"/>
  <c r="AP83" i="21"/>
  <c r="AA88" i="21"/>
  <c r="AA52" i="21"/>
  <c r="W53" i="22"/>
  <c r="W70" i="22"/>
  <c r="N70" i="29"/>
  <c r="AK92" i="21"/>
  <c r="AP92" i="21"/>
  <c r="W92" i="22"/>
  <c r="Z92" i="22" s="1"/>
  <c r="AC92" i="22" s="1"/>
  <c r="H92" i="31" s="1"/>
  <c r="AF101" i="21"/>
  <c r="AK101" i="21"/>
  <c r="AA105" i="21"/>
  <c r="AF71" i="21"/>
  <c r="X71" i="22"/>
  <c r="AA71" i="22" s="1"/>
  <c r="AD71" i="22" s="1"/>
  <c r="I71" i="31" s="1"/>
  <c r="AF12" i="21"/>
  <c r="AA15" i="21"/>
  <c r="AF15" i="21"/>
  <c r="AK15" i="21"/>
  <c r="AP15" i="21"/>
  <c r="AA21" i="21"/>
  <c r="AF21" i="21"/>
  <c r="AP22" i="21"/>
  <c r="X8" i="22"/>
  <c r="AA8" i="22" s="1"/>
  <c r="AD8" i="22" s="1"/>
  <c r="I8" i="31" s="1"/>
  <c r="X9" i="22"/>
  <c r="AA9" i="22" s="1"/>
  <c r="AD9" i="22" s="1"/>
  <c r="I9" i="31" s="1"/>
  <c r="X15" i="22"/>
  <c r="AA15" i="22" s="1"/>
  <c r="AD15" i="22" s="1"/>
  <c r="I15" i="31" s="1"/>
  <c r="X16" i="22"/>
  <c r="AA16" i="22" s="1"/>
  <c r="AD16" i="22" s="1"/>
  <c r="I16" i="31" s="1"/>
  <c r="N6" i="29"/>
  <c r="O6" i="29" s="1"/>
  <c r="P6" i="29" s="1"/>
  <c r="K6" i="31" s="1"/>
  <c r="N16" i="29"/>
  <c r="O16" i="29" s="1"/>
  <c r="P16" i="29" s="1"/>
  <c r="K16" i="31" s="1"/>
  <c r="AK28" i="21"/>
  <c r="AA29" i="21"/>
  <c r="AA30" i="21"/>
  <c r="AP29" i="21"/>
  <c r="AF43" i="21"/>
  <c r="AK74" i="21"/>
  <c r="AF78" i="21"/>
  <c r="W75" i="22"/>
  <c r="Z75" i="22" s="1"/>
  <c r="AC75" i="22" s="1"/>
  <c r="H75" i="31" s="1"/>
  <c r="X78" i="22"/>
  <c r="AA95" i="21"/>
  <c r="AK95" i="21"/>
  <c r="AA49" i="21"/>
  <c r="AF49" i="21"/>
  <c r="N92" i="29"/>
  <c r="O92" i="29" s="1"/>
  <c r="P92" i="29" s="1"/>
  <c r="K92" i="31" s="1"/>
  <c r="AF105" i="21"/>
  <c r="AK105" i="21"/>
  <c r="AA6" i="21"/>
  <c r="AP6" i="21"/>
  <c r="AP12" i="21"/>
  <c r="AA16" i="21"/>
  <c r="AA22" i="21"/>
  <c r="AF22" i="21"/>
  <c r="W7" i="22"/>
  <c r="Z7" i="22" s="1"/>
  <c r="AC7" i="22" s="1"/>
  <c r="H7" i="31" s="1"/>
  <c r="X7" i="22"/>
  <c r="X11" i="22"/>
  <c r="AA11" i="22" s="1"/>
  <c r="AD11" i="22" s="1"/>
  <c r="I11" i="31" s="1"/>
  <c r="W12" i="22"/>
  <c r="Z12" i="22" s="1"/>
  <c r="AC12" i="22" s="1"/>
  <c r="H12" i="31" s="1"/>
  <c r="X12" i="22"/>
  <c r="AA12" i="22" s="1"/>
  <c r="AD12" i="22" s="1"/>
  <c r="I12" i="31" s="1"/>
  <c r="W16" i="22"/>
  <c r="Z16" i="22" s="1"/>
  <c r="AC16" i="22" s="1"/>
  <c r="H16" i="31" s="1"/>
  <c r="W21" i="22"/>
  <c r="X21" i="22"/>
  <c r="AA21" i="22" s="1"/>
  <c r="AD21" i="22" s="1"/>
  <c r="I21" i="31" s="1"/>
  <c r="W22" i="22"/>
  <c r="Z22" i="22" s="1"/>
  <c r="AC22" i="22" s="1"/>
  <c r="H22" i="31" s="1"/>
  <c r="X22" i="22"/>
  <c r="AA22" i="22" s="1"/>
  <c r="AD22" i="22" s="1"/>
  <c r="I22" i="31" s="1"/>
  <c r="N7" i="29"/>
  <c r="O7" i="29" s="1"/>
  <c r="P7" i="29" s="1"/>
  <c r="K7" i="31" s="1"/>
  <c r="N11" i="29"/>
  <c r="O11" i="29" s="1"/>
  <c r="P11" i="29" s="1"/>
  <c r="K11" i="31" s="1"/>
  <c r="N12" i="29"/>
  <c r="O12" i="29" s="1"/>
  <c r="P12" i="29" s="1"/>
  <c r="K12" i="31" s="1"/>
  <c r="X3" i="22"/>
  <c r="AA3" i="22" s="1"/>
  <c r="AD3" i="22" s="1"/>
  <c r="I3" i="31" s="1"/>
  <c r="AF9" i="21"/>
  <c r="AK9" i="21"/>
  <c r="AP9" i="21"/>
  <c r="AA8" i="21"/>
  <c r="AF8" i="21"/>
  <c r="AK8" i="21"/>
  <c r="AA80" i="21"/>
  <c r="AF80" i="21"/>
  <c r="AK80" i="21"/>
  <c r="AA78" i="21"/>
  <c r="AF75" i="21"/>
  <c r="AK75" i="21"/>
  <c r="AP75" i="21"/>
  <c r="AF74" i="21"/>
  <c r="AA74" i="21"/>
  <c r="AF72" i="21"/>
  <c r="AK72" i="21"/>
  <c r="AF108" i="21"/>
  <c r="AF110" i="21"/>
  <c r="W99" i="22"/>
  <c r="AF90" i="21"/>
  <c r="AF89" i="21"/>
  <c r="AA73" i="21"/>
  <c r="AF73" i="21"/>
  <c r="AK73" i="21"/>
  <c r="AP73" i="21"/>
  <c r="AK78" i="21"/>
  <c r="W80" i="22"/>
  <c r="AP89" i="21"/>
  <c r="AK90" i="21"/>
  <c r="AA50" i="21"/>
  <c r="AA58" i="21"/>
  <c r="AA63" i="21"/>
  <c r="W51" i="22"/>
  <c r="W61" i="22"/>
  <c r="W63" i="22"/>
  <c r="W52" i="22"/>
  <c r="AA70" i="21"/>
  <c r="X70" i="22"/>
  <c r="AA70" i="22" s="1"/>
  <c r="AD70" i="22" s="1"/>
  <c r="I70" i="31" s="1"/>
  <c r="AA47" i="21"/>
  <c r="AK106" i="21"/>
  <c r="W107" i="22"/>
  <c r="Z107" i="22" s="1"/>
  <c r="AC107" i="22" s="1"/>
  <c r="H107" i="31" s="1"/>
  <c r="AK22" i="21"/>
  <c r="W88" i="22"/>
  <c r="AF106" i="21"/>
  <c r="AA83" i="21"/>
  <c r="AF83" i="21"/>
  <c r="AK83" i="21"/>
  <c r="AF70" i="21"/>
  <c r="W105" i="22"/>
  <c r="W106" i="22"/>
  <c r="Z106" i="22" s="1"/>
  <c r="AC106" i="22" s="1"/>
  <c r="H106" i="31" s="1"/>
  <c r="X106" i="22"/>
  <c r="AA106" i="22" s="1"/>
  <c r="AD106" i="22" s="1"/>
  <c r="I106" i="31" s="1"/>
  <c r="N101" i="29"/>
  <c r="O101" i="29" s="1"/>
  <c r="P101" i="29" s="1"/>
  <c r="K101" i="31" s="1"/>
  <c r="AK71" i="21"/>
  <c r="W71" i="22"/>
  <c r="N107" i="29"/>
  <c r="AA11" i="21"/>
  <c r="AF11" i="21"/>
  <c r="AK11" i="21"/>
  <c r="AA12" i="21"/>
  <c r="N3" i="29"/>
  <c r="AK107" i="21"/>
  <c r="AP8" i="21"/>
  <c r="AK16" i="21"/>
  <c r="AA44" i="21"/>
  <c r="AK44" i="21"/>
  <c r="AA45" i="21"/>
  <c r="AK45" i="21"/>
  <c r="AK12" i="21"/>
  <c r="AF16" i="21"/>
  <c r="N28" i="29"/>
  <c r="O28" i="29" s="1"/>
  <c r="P28" i="29" s="1"/>
  <c r="K28" i="31" s="1"/>
  <c r="W44" i="22"/>
  <c r="Z6" i="22"/>
  <c r="AC6" i="22" s="1"/>
  <c r="H6" i="31" s="1"/>
  <c r="Y6" i="22"/>
  <c r="AB6" i="22" s="1"/>
  <c r="AE6" i="22" s="1"/>
  <c r="J6" i="31" s="1"/>
  <c r="W8" i="22"/>
  <c r="W9" i="22"/>
  <c r="W11" i="22"/>
  <c r="W15" i="22"/>
  <c r="J22" i="24"/>
  <c r="N22" i="31" s="1"/>
  <c r="J55" i="24"/>
  <c r="N55" i="31" s="1"/>
  <c r="J52" i="24"/>
  <c r="N52" i="31" s="1"/>
  <c r="J30" i="24"/>
  <c r="N30" i="31" s="1"/>
  <c r="J6" i="24"/>
  <c r="N6" i="31" s="1"/>
  <c r="J7" i="24"/>
  <c r="N7" i="31" s="1"/>
  <c r="J98" i="24"/>
  <c r="N98" i="31" s="1"/>
  <c r="J9" i="24"/>
  <c r="N9" i="31" s="1"/>
  <c r="J44" i="24"/>
  <c r="N44" i="31" s="1"/>
  <c r="N89" i="29"/>
  <c r="O89" i="29" s="1"/>
  <c r="P89" i="29" s="1"/>
  <c r="K89" i="31" s="1"/>
  <c r="AP3" i="21"/>
  <c r="AA89" i="21"/>
  <c r="W89" i="22"/>
  <c r="Z89" i="22" s="1"/>
  <c r="AC89" i="22" s="1"/>
  <c r="H89" i="31" s="1"/>
  <c r="X89" i="22"/>
  <c r="AA89" i="22" s="1"/>
  <c r="AD89" i="22" s="1"/>
  <c r="I89" i="31" s="1"/>
  <c r="W90" i="22"/>
  <c r="AA101" i="21"/>
  <c r="W101" i="22"/>
  <c r="AA85" i="21"/>
  <c r="AF85" i="21"/>
  <c r="AK85" i="21"/>
  <c r="AP85" i="21"/>
  <c r="X85" i="22"/>
  <c r="W3" i="22"/>
  <c r="Y105" i="22" l="1"/>
  <c r="AB105" i="22" s="1"/>
  <c r="AE105" i="22" s="1"/>
  <c r="J105" i="31" s="1"/>
  <c r="Z46" i="22"/>
  <c r="AC46" i="22" s="1"/>
  <c r="H46" i="31" s="1"/>
  <c r="Q46" i="29"/>
  <c r="R46" i="29" s="1"/>
  <c r="S46" i="29" s="1"/>
  <c r="L46" i="31" s="1"/>
  <c r="T46" i="29"/>
  <c r="U46" i="29" s="1"/>
  <c r="V46" i="29" s="1"/>
  <c r="M46" i="31" s="1"/>
  <c r="Z45" i="22"/>
  <c r="AC45" i="22" s="1"/>
  <c r="H45" i="31" s="1"/>
  <c r="Q45" i="29"/>
  <c r="R45" i="29" s="1"/>
  <c r="S45" i="29" s="1"/>
  <c r="L45" i="31" s="1"/>
  <c r="T45" i="29"/>
  <c r="U45" i="29" s="1"/>
  <c r="V45" i="29" s="1"/>
  <c r="M45" i="31" s="1"/>
  <c r="T44" i="29"/>
  <c r="U44" i="29" s="1"/>
  <c r="V44" i="29" s="1"/>
  <c r="M44" i="31" s="1"/>
  <c r="Q44" i="29"/>
  <c r="R44" i="29" s="1"/>
  <c r="S44" i="29" s="1"/>
  <c r="L44" i="31" s="1"/>
  <c r="Y43" i="22"/>
  <c r="AB43" i="22" s="1"/>
  <c r="AE43" i="22" s="1"/>
  <c r="J43" i="31" s="1"/>
  <c r="T43" i="29"/>
  <c r="U43" i="29" s="1"/>
  <c r="V43" i="29" s="1"/>
  <c r="M43" i="31" s="1"/>
  <c r="Q43" i="29"/>
  <c r="R43" i="29" s="1"/>
  <c r="S43" i="29" s="1"/>
  <c r="L43" i="31" s="1"/>
  <c r="Z85" i="22"/>
  <c r="AC85" i="22" s="1"/>
  <c r="H85" i="31" s="1"/>
  <c r="AR16" i="21"/>
  <c r="AU16" i="21" s="1"/>
  <c r="AX16" i="21" s="1"/>
  <c r="F16" i="31" s="1"/>
  <c r="Y84" i="22"/>
  <c r="AB84" i="22" s="1"/>
  <c r="AE84" i="22" s="1"/>
  <c r="J84" i="31" s="1"/>
  <c r="AR43" i="21"/>
  <c r="AU43" i="21" s="1"/>
  <c r="AX43" i="21" s="1"/>
  <c r="F43" i="31" s="1"/>
  <c r="AR3" i="21"/>
  <c r="AU3" i="21" s="1"/>
  <c r="AX3" i="21" s="1"/>
  <c r="F3" i="31" s="1"/>
  <c r="AQ101" i="21"/>
  <c r="AT101" i="21" s="1"/>
  <c r="AW101" i="21" s="1"/>
  <c r="E101" i="31" s="1"/>
  <c r="AQ97" i="21"/>
  <c r="AT97" i="21" s="1"/>
  <c r="AW97" i="21" s="1"/>
  <c r="E97" i="31" s="1"/>
  <c r="AQ30" i="21"/>
  <c r="AT30" i="21" s="1"/>
  <c r="AW30" i="21" s="1"/>
  <c r="E30" i="31" s="1"/>
  <c r="AR110" i="21"/>
  <c r="AU110" i="21" s="1"/>
  <c r="AX110" i="21" s="1"/>
  <c r="F110" i="31" s="1"/>
  <c r="AQ51" i="21"/>
  <c r="AT51" i="21" s="1"/>
  <c r="AW51" i="21" s="1"/>
  <c r="E51" i="31" s="1"/>
  <c r="AR74" i="21"/>
  <c r="AU74" i="21" s="1"/>
  <c r="AX74" i="21" s="1"/>
  <c r="F74" i="31" s="1"/>
  <c r="AR78" i="21"/>
  <c r="AU78" i="21" s="1"/>
  <c r="AX78" i="21" s="1"/>
  <c r="F78" i="31" s="1"/>
  <c r="AR100" i="21"/>
  <c r="AQ84" i="21"/>
  <c r="AT84" i="21" s="1"/>
  <c r="AW84" i="21" s="1"/>
  <c r="E84" i="31" s="1"/>
  <c r="AQ107" i="21"/>
  <c r="AT107" i="21" s="1"/>
  <c r="AW107" i="21" s="1"/>
  <c r="E107" i="31" s="1"/>
  <c r="AQ27" i="21"/>
  <c r="AT27" i="21" s="1"/>
  <c r="AW27" i="21" s="1"/>
  <c r="E27" i="31" s="1"/>
  <c r="Y55" i="22"/>
  <c r="AB55" i="22" s="1"/>
  <c r="AE55" i="22" s="1"/>
  <c r="J55" i="31" s="1"/>
  <c r="Q90" i="29"/>
  <c r="R90" i="29" s="1"/>
  <c r="S90" i="29" s="1"/>
  <c r="L90" i="31" s="1"/>
  <c r="AQ6" i="21"/>
  <c r="AT6" i="21" s="1"/>
  <c r="AW6" i="21" s="1"/>
  <c r="E6" i="31" s="1"/>
  <c r="AQ52" i="21"/>
  <c r="AT52" i="21" s="1"/>
  <c r="AW52" i="21" s="1"/>
  <c r="E52" i="31" s="1"/>
  <c r="Q64" i="29"/>
  <c r="R64" i="29" s="1"/>
  <c r="S64" i="29" s="1"/>
  <c r="L64" i="31" s="1"/>
  <c r="Q78" i="29"/>
  <c r="R78" i="29" s="1"/>
  <c r="S78" i="29" s="1"/>
  <c r="L78" i="31" s="1"/>
  <c r="T95" i="29"/>
  <c r="U95" i="29" s="1"/>
  <c r="V95" i="29" s="1"/>
  <c r="M95" i="31" s="1"/>
  <c r="T49" i="29"/>
  <c r="U49" i="29" s="1"/>
  <c r="V49" i="29" s="1"/>
  <c r="M49" i="31" s="1"/>
  <c r="AQ88" i="21"/>
  <c r="AT88" i="21" s="1"/>
  <c r="AW88" i="21" s="1"/>
  <c r="E88" i="31" s="1"/>
  <c r="AQ64" i="21"/>
  <c r="AT64" i="21" s="1"/>
  <c r="AW64" i="21" s="1"/>
  <c r="E64" i="31" s="1"/>
  <c r="AR88" i="21"/>
  <c r="AU88" i="21" s="1"/>
  <c r="AX88" i="21" s="1"/>
  <c r="F88" i="31" s="1"/>
  <c r="AQ3" i="21"/>
  <c r="AT3" i="21" s="1"/>
  <c r="AW3" i="21" s="1"/>
  <c r="E3" i="31" s="1"/>
  <c r="AQ92" i="21"/>
  <c r="AT92" i="21" s="1"/>
  <c r="AW92" i="21" s="1"/>
  <c r="E92" i="31" s="1"/>
  <c r="AQ96" i="21"/>
  <c r="AT96" i="21" s="1"/>
  <c r="AW96" i="21" s="1"/>
  <c r="E96" i="31" s="1"/>
  <c r="AR107" i="21"/>
  <c r="AQ28" i="21"/>
  <c r="AT28" i="21" s="1"/>
  <c r="AW28" i="21" s="1"/>
  <c r="E28" i="31" s="1"/>
  <c r="AR99" i="21"/>
  <c r="Q58" i="29"/>
  <c r="R58" i="29" s="1"/>
  <c r="S58" i="29" s="1"/>
  <c r="L58" i="31" s="1"/>
  <c r="Y72" i="22"/>
  <c r="AB72" i="22" s="1"/>
  <c r="AE72" i="22" s="1"/>
  <c r="J72" i="31" s="1"/>
  <c r="AQ61" i="21"/>
  <c r="AT61" i="21" s="1"/>
  <c r="AW61" i="21" s="1"/>
  <c r="E61" i="31" s="1"/>
  <c r="T47" i="29"/>
  <c r="U47" i="29" s="1"/>
  <c r="V47" i="29" s="1"/>
  <c r="M47" i="31" s="1"/>
  <c r="AR7" i="21"/>
  <c r="AU7" i="21" s="1"/>
  <c r="AX7" i="21" s="1"/>
  <c r="F7" i="31" s="1"/>
  <c r="AR48" i="21"/>
  <c r="AU48" i="21" s="1"/>
  <c r="AX48" i="21" s="1"/>
  <c r="F48" i="31" s="1"/>
  <c r="Z64" i="22"/>
  <c r="AC64" i="22" s="1"/>
  <c r="H64" i="31" s="1"/>
  <c r="Z78" i="22"/>
  <c r="AC78" i="22" s="1"/>
  <c r="H78" i="31" s="1"/>
  <c r="AR109" i="21"/>
  <c r="AQ89" i="21"/>
  <c r="AT89" i="21" s="1"/>
  <c r="AW89" i="21" s="1"/>
  <c r="E89" i="31" s="1"/>
  <c r="AR12" i="21"/>
  <c r="AU12" i="21" s="1"/>
  <c r="AX12" i="21" s="1"/>
  <c r="F12" i="31" s="1"/>
  <c r="AQ12" i="21"/>
  <c r="AT12" i="21" s="1"/>
  <c r="AW12" i="21" s="1"/>
  <c r="E12" i="31" s="1"/>
  <c r="AQ71" i="21"/>
  <c r="AT71" i="21" s="1"/>
  <c r="AW71" i="21" s="1"/>
  <c r="E71" i="31" s="1"/>
  <c r="AR28" i="21"/>
  <c r="AQ95" i="21"/>
  <c r="AT95" i="21" s="1"/>
  <c r="AW95" i="21" s="1"/>
  <c r="E95" i="31" s="1"/>
  <c r="AR91" i="21"/>
  <c r="AU91" i="21" s="1"/>
  <c r="AX91" i="21" s="1"/>
  <c r="F91" i="31" s="1"/>
  <c r="AQ109" i="21"/>
  <c r="AT109" i="21" s="1"/>
  <c r="AW109" i="21" s="1"/>
  <c r="E109" i="31" s="1"/>
  <c r="AR52" i="21"/>
  <c r="AU52" i="21" s="1"/>
  <c r="AX52" i="21" s="1"/>
  <c r="F52" i="31" s="1"/>
  <c r="AR97" i="21"/>
  <c r="T30" i="29"/>
  <c r="U30" i="29" s="1"/>
  <c r="V30" i="29" s="1"/>
  <c r="M30" i="31" s="1"/>
  <c r="Y88" i="22"/>
  <c r="AB88" i="22" s="1"/>
  <c r="AE88" i="22" s="1"/>
  <c r="J88" i="31" s="1"/>
  <c r="AQ50" i="21"/>
  <c r="AT50" i="21" s="1"/>
  <c r="AW50" i="21" s="1"/>
  <c r="E50" i="31" s="1"/>
  <c r="AR61" i="21"/>
  <c r="AR96" i="21"/>
  <c r="AR90" i="21"/>
  <c r="AU90" i="21" s="1"/>
  <c r="AX90" i="21" s="1"/>
  <c r="F90" i="31" s="1"/>
  <c r="Z58" i="22"/>
  <c r="AC58" i="22" s="1"/>
  <c r="H58" i="31" s="1"/>
  <c r="AQ9" i="21"/>
  <c r="AT9" i="21" s="1"/>
  <c r="AW9" i="21" s="1"/>
  <c r="E9" i="31" s="1"/>
  <c r="AQ98" i="21"/>
  <c r="AT98" i="21" s="1"/>
  <c r="AW98" i="21" s="1"/>
  <c r="E98" i="31" s="1"/>
  <c r="AR108" i="21"/>
  <c r="AU108" i="21" s="1"/>
  <c r="AX108" i="21" s="1"/>
  <c r="F108" i="31" s="1"/>
  <c r="AQ99" i="21"/>
  <c r="AT99" i="21" s="1"/>
  <c r="AW99" i="21" s="1"/>
  <c r="E99" i="31" s="1"/>
  <c r="AQ44" i="21"/>
  <c r="AT44" i="21" s="1"/>
  <c r="AW44" i="21" s="1"/>
  <c r="E44" i="31" s="1"/>
  <c r="Y46" i="22"/>
  <c r="AB46" i="22" s="1"/>
  <c r="AE46" i="22" s="1"/>
  <c r="J46" i="31" s="1"/>
  <c r="AR89" i="21"/>
  <c r="AU89" i="21" s="1"/>
  <c r="AX89" i="21" s="1"/>
  <c r="F89" i="31" s="1"/>
  <c r="AQ75" i="21"/>
  <c r="AT75" i="21" s="1"/>
  <c r="AW75" i="21" s="1"/>
  <c r="E75" i="31" s="1"/>
  <c r="Q53" i="29"/>
  <c r="R53" i="29" s="1"/>
  <c r="S53" i="29" s="1"/>
  <c r="L53" i="31" s="1"/>
  <c r="AR30" i="21"/>
  <c r="AU30" i="21" s="1"/>
  <c r="AX30" i="21" s="1"/>
  <c r="F30" i="31" s="1"/>
  <c r="AQ53" i="21"/>
  <c r="AT53" i="21" s="1"/>
  <c r="AW53" i="21" s="1"/>
  <c r="E53" i="31" s="1"/>
  <c r="AR58" i="21"/>
  <c r="AU58" i="21" s="1"/>
  <c r="AX58" i="21" s="1"/>
  <c r="F58" i="31" s="1"/>
  <c r="AR53" i="21"/>
  <c r="AU53" i="21" s="1"/>
  <c r="AX53" i="21" s="1"/>
  <c r="F53" i="31" s="1"/>
  <c r="AQ94" i="21"/>
  <c r="AT94" i="21" s="1"/>
  <c r="AW94" i="21" s="1"/>
  <c r="E94" i="31" s="1"/>
  <c r="AR51" i="21"/>
  <c r="AU51" i="21" s="1"/>
  <c r="AX51" i="21" s="1"/>
  <c r="F51" i="31" s="1"/>
  <c r="Q6" i="29"/>
  <c r="R6" i="29" s="1"/>
  <c r="S6" i="29" s="1"/>
  <c r="L6" i="31" s="1"/>
  <c r="AR11" i="21"/>
  <c r="AU11" i="21" s="1"/>
  <c r="AX11" i="21" s="1"/>
  <c r="F11" i="31" s="1"/>
  <c r="AQ100" i="21"/>
  <c r="AT100" i="21" s="1"/>
  <c r="AW100" i="21" s="1"/>
  <c r="E100" i="31" s="1"/>
  <c r="AR49" i="21"/>
  <c r="AU49" i="21" s="1"/>
  <c r="AX49" i="21" s="1"/>
  <c r="F49" i="31" s="1"/>
  <c r="T6" i="29"/>
  <c r="U6" i="29" s="1"/>
  <c r="V6" i="29" s="1"/>
  <c r="M6" i="31" s="1"/>
  <c r="AR65" i="21"/>
  <c r="AU65" i="21" s="1"/>
  <c r="AX65" i="21" s="1"/>
  <c r="F65" i="31" s="1"/>
  <c r="Y98" i="22"/>
  <c r="AB98" i="22" s="1"/>
  <c r="AE98" i="22" s="1"/>
  <c r="J98" i="31" s="1"/>
  <c r="Z98" i="22"/>
  <c r="AC98" i="22" s="1"/>
  <c r="H98" i="31" s="1"/>
  <c r="Y50" i="22"/>
  <c r="AB50" i="22" s="1"/>
  <c r="AE50" i="22" s="1"/>
  <c r="J50" i="31" s="1"/>
  <c r="Z50" i="22"/>
  <c r="AC50" i="22" s="1"/>
  <c r="H50" i="31" s="1"/>
  <c r="AR72" i="21"/>
  <c r="AU72" i="21" s="1"/>
  <c r="AX72" i="21" s="1"/>
  <c r="F72" i="31" s="1"/>
  <c r="Q21" i="29"/>
  <c r="R21" i="29" s="1"/>
  <c r="S21" i="29" s="1"/>
  <c r="L21" i="31" s="1"/>
  <c r="T21" i="29"/>
  <c r="U21" i="29" s="1"/>
  <c r="V21" i="29" s="1"/>
  <c r="M21" i="31" s="1"/>
  <c r="AR101" i="21"/>
  <c r="Z84" i="22"/>
  <c r="AC84" i="22" s="1"/>
  <c r="H84" i="31" s="1"/>
  <c r="T84" i="29"/>
  <c r="U84" i="29" s="1"/>
  <c r="V84" i="29" s="1"/>
  <c r="M84" i="31" s="1"/>
  <c r="AR70" i="21"/>
  <c r="AU70" i="21" s="1"/>
  <c r="AX70" i="21" s="1"/>
  <c r="F70" i="31" s="1"/>
  <c r="Q98" i="29"/>
  <c r="R98" i="29" s="1"/>
  <c r="S98" i="29" s="1"/>
  <c r="L98" i="31" s="1"/>
  <c r="AR27" i="21"/>
  <c r="AU27" i="21" s="1"/>
  <c r="AX27" i="21" s="1"/>
  <c r="F27" i="31" s="1"/>
  <c r="Y89" i="22"/>
  <c r="AB89" i="22" s="1"/>
  <c r="AE89" i="22" s="1"/>
  <c r="J89" i="31" s="1"/>
  <c r="Z47" i="22"/>
  <c r="AC47" i="22" s="1"/>
  <c r="H47" i="31" s="1"/>
  <c r="AQ72" i="21"/>
  <c r="AT72" i="21" s="1"/>
  <c r="AW72" i="21" s="1"/>
  <c r="E72" i="31" s="1"/>
  <c r="Y70" i="22"/>
  <c r="AB70" i="22" s="1"/>
  <c r="AE70" i="22" s="1"/>
  <c r="J70" i="31" s="1"/>
  <c r="Z70" i="22"/>
  <c r="AC70" i="22" s="1"/>
  <c r="H70" i="31" s="1"/>
  <c r="Z30" i="22"/>
  <c r="AC30" i="22" s="1"/>
  <c r="H30" i="31" s="1"/>
  <c r="Y30" i="22"/>
  <c r="AB30" i="22" s="1"/>
  <c r="AE30" i="22" s="1"/>
  <c r="J30" i="31" s="1"/>
  <c r="Q91" i="29"/>
  <c r="R91" i="29" s="1"/>
  <c r="S91" i="29" s="1"/>
  <c r="L91" i="31" s="1"/>
  <c r="T98" i="29"/>
  <c r="U98" i="29" s="1"/>
  <c r="V98" i="29" s="1"/>
  <c r="M98" i="31" s="1"/>
  <c r="AR50" i="21"/>
  <c r="AU50" i="21" s="1"/>
  <c r="AX50" i="21" s="1"/>
  <c r="F50" i="31" s="1"/>
  <c r="AQ45" i="21"/>
  <c r="AT45" i="21" s="1"/>
  <c r="AW45" i="21" s="1"/>
  <c r="E45" i="31" s="1"/>
  <c r="Y109" i="22"/>
  <c r="AB109" i="22" s="1"/>
  <c r="AE109" i="22" s="1"/>
  <c r="J109" i="31" s="1"/>
  <c r="AR80" i="21"/>
  <c r="AU80" i="21" s="1"/>
  <c r="AX80" i="21" s="1"/>
  <c r="F80" i="31" s="1"/>
  <c r="AQ8" i="21"/>
  <c r="AT8" i="21" s="1"/>
  <c r="AW8" i="21" s="1"/>
  <c r="E8" i="31" s="1"/>
  <c r="Q22" i="29"/>
  <c r="R22" i="29" s="1"/>
  <c r="S22" i="29" s="1"/>
  <c r="L22" i="31" s="1"/>
  <c r="Q7" i="29"/>
  <c r="R7" i="29" s="1"/>
  <c r="S7" i="29" s="1"/>
  <c r="L7" i="31" s="1"/>
  <c r="AR95" i="21"/>
  <c r="AR55" i="21"/>
  <c r="AU55" i="21" s="1"/>
  <c r="AX55" i="21" s="1"/>
  <c r="F55" i="31" s="1"/>
  <c r="T91" i="29"/>
  <c r="U91" i="29" s="1"/>
  <c r="V91" i="29" s="1"/>
  <c r="M91" i="31" s="1"/>
  <c r="Y107" i="22"/>
  <c r="AB107" i="22" s="1"/>
  <c r="AE107" i="22" s="1"/>
  <c r="J107" i="31" s="1"/>
  <c r="Z53" i="22"/>
  <c r="AC53" i="22" s="1"/>
  <c r="H53" i="31" s="1"/>
  <c r="Y58" i="22"/>
  <c r="AB58" i="22" s="1"/>
  <c r="AE58" i="22" s="1"/>
  <c r="J58" i="31" s="1"/>
  <c r="Q75" i="29"/>
  <c r="R75" i="29" s="1"/>
  <c r="S75" i="29" s="1"/>
  <c r="L75" i="31" s="1"/>
  <c r="Q65" i="29"/>
  <c r="R65" i="29" s="1"/>
  <c r="S65" i="29" s="1"/>
  <c r="L65" i="31" s="1"/>
  <c r="AA98" i="22"/>
  <c r="AD98" i="22" s="1"/>
  <c r="I98" i="31" s="1"/>
  <c r="AR94" i="21"/>
  <c r="AU94" i="21" s="1"/>
  <c r="AX94" i="21" s="1"/>
  <c r="F94" i="31" s="1"/>
  <c r="AQ46" i="21"/>
  <c r="AT46" i="21" s="1"/>
  <c r="AW46" i="21" s="1"/>
  <c r="E46" i="31" s="1"/>
  <c r="AQ7" i="21"/>
  <c r="AT7" i="21" s="1"/>
  <c r="AW7" i="21" s="1"/>
  <c r="E7" i="31" s="1"/>
  <c r="Y91" i="22"/>
  <c r="AB91" i="22" s="1"/>
  <c r="AE91" i="22" s="1"/>
  <c r="J91" i="31" s="1"/>
  <c r="AQ48" i="21"/>
  <c r="AT48" i="21" s="1"/>
  <c r="AW48" i="21" s="1"/>
  <c r="E48" i="31" s="1"/>
  <c r="AR29" i="21"/>
  <c r="AU29" i="21" s="1"/>
  <c r="AX29" i="21" s="1"/>
  <c r="F29" i="31" s="1"/>
  <c r="Y12" i="22"/>
  <c r="AB12" i="22" s="1"/>
  <c r="AE12" i="22" s="1"/>
  <c r="J12" i="31" s="1"/>
  <c r="T65" i="29"/>
  <c r="U65" i="29" s="1"/>
  <c r="V65" i="29" s="1"/>
  <c r="M65" i="31" s="1"/>
  <c r="T58" i="29"/>
  <c r="U58" i="29" s="1"/>
  <c r="V58" i="29" s="1"/>
  <c r="M58" i="31" s="1"/>
  <c r="Q50" i="29"/>
  <c r="R50" i="29" s="1"/>
  <c r="S50" i="29" s="1"/>
  <c r="L50" i="31" s="1"/>
  <c r="T12" i="29"/>
  <c r="U12" i="29" s="1"/>
  <c r="V12" i="29" s="1"/>
  <c r="M12" i="31" s="1"/>
  <c r="T50" i="29"/>
  <c r="U50" i="29" s="1"/>
  <c r="V50" i="29" s="1"/>
  <c r="M50" i="31" s="1"/>
  <c r="AR105" i="21"/>
  <c r="AQ49" i="21"/>
  <c r="AT49" i="21" s="1"/>
  <c r="AW49" i="21" s="1"/>
  <c r="E49" i="31" s="1"/>
  <c r="AR64" i="21"/>
  <c r="AR21" i="21"/>
  <c r="AU21" i="21" s="1"/>
  <c r="AX21" i="21" s="1"/>
  <c r="F21" i="31" s="1"/>
  <c r="AR84" i="21"/>
  <c r="AU84" i="21" s="1"/>
  <c r="AX84" i="21" s="1"/>
  <c r="F84" i="31" s="1"/>
  <c r="AR44" i="21"/>
  <c r="T72" i="29"/>
  <c r="U72" i="29" s="1"/>
  <c r="V72" i="29" s="1"/>
  <c r="M72" i="31" s="1"/>
  <c r="AQ55" i="21"/>
  <c r="AT55" i="21" s="1"/>
  <c r="AW55" i="21" s="1"/>
  <c r="E55" i="31" s="1"/>
  <c r="Y73" i="22"/>
  <c r="AB73" i="22" s="1"/>
  <c r="AE73" i="22" s="1"/>
  <c r="J73" i="31" s="1"/>
  <c r="Z73" i="22"/>
  <c r="AC73" i="22" s="1"/>
  <c r="H73" i="31" s="1"/>
  <c r="Z29" i="22"/>
  <c r="AC29" i="22" s="1"/>
  <c r="H29" i="31" s="1"/>
  <c r="Y29" i="22"/>
  <c r="AB29" i="22" s="1"/>
  <c r="AE29" i="22" s="1"/>
  <c r="J29" i="31" s="1"/>
  <c r="O107" i="29"/>
  <c r="P107" i="29" s="1"/>
  <c r="K107" i="31" s="1"/>
  <c r="Q107" i="29"/>
  <c r="R107" i="29" s="1"/>
  <c r="S107" i="29" s="1"/>
  <c r="L107" i="31" s="1"/>
  <c r="Y71" i="22"/>
  <c r="AB71" i="22" s="1"/>
  <c r="AE71" i="22" s="1"/>
  <c r="J71" i="31" s="1"/>
  <c r="Z71" i="22"/>
  <c r="AC71" i="22" s="1"/>
  <c r="H71" i="31" s="1"/>
  <c r="Z90" i="22"/>
  <c r="AC90" i="22" s="1"/>
  <c r="H90" i="31" s="1"/>
  <c r="Y90" i="22"/>
  <c r="AB90" i="22" s="1"/>
  <c r="AE90" i="22" s="1"/>
  <c r="J90" i="31" s="1"/>
  <c r="Y16" i="22"/>
  <c r="AB16" i="22" s="1"/>
  <c r="AE16" i="22" s="1"/>
  <c r="J16" i="31" s="1"/>
  <c r="T90" i="29"/>
  <c r="U90" i="29" s="1"/>
  <c r="V90" i="29" s="1"/>
  <c r="M90" i="31" s="1"/>
  <c r="Q29" i="29"/>
  <c r="R29" i="29" s="1"/>
  <c r="S29" i="29" s="1"/>
  <c r="L29" i="31" s="1"/>
  <c r="Y106" i="22"/>
  <c r="AB106" i="22" s="1"/>
  <c r="AE106" i="22" s="1"/>
  <c r="J106" i="31" s="1"/>
  <c r="Q106" i="29"/>
  <c r="R106" i="29" s="1"/>
  <c r="S106" i="29" s="1"/>
  <c r="L106" i="31" s="1"/>
  <c r="T106" i="29"/>
  <c r="U106" i="29" s="1"/>
  <c r="V106" i="29" s="1"/>
  <c r="M106" i="31" s="1"/>
  <c r="AA64" i="22"/>
  <c r="AD64" i="22" s="1"/>
  <c r="I64" i="31" s="1"/>
  <c r="Y64" i="22"/>
  <c r="AB64" i="22" s="1"/>
  <c r="AE64" i="22" s="1"/>
  <c r="J64" i="31" s="1"/>
  <c r="T27" i="29"/>
  <c r="U27" i="29" s="1"/>
  <c r="V27" i="29" s="1"/>
  <c r="M27" i="31" s="1"/>
  <c r="Y27" i="22"/>
  <c r="AB27" i="22" s="1"/>
  <c r="AE27" i="22" s="1"/>
  <c r="J27" i="31" s="1"/>
  <c r="AA7" i="22"/>
  <c r="AD7" i="22" s="1"/>
  <c r="I7" i="31" s="1"/>
  <c r="Y7" i="22"/>
  <c r="AB7" i="22" s="1"/>
  <c r="AE7" i="22" s="1"/>
  <c r="J7" i="31" s="1"/>
  <c r="AA78" i="22"/>
  <c r="AD78" i="22" s="1"/>
  <c r="I78" i="31" s="1"/>
  <c r="T78" i="29"/>
  <c r="U78" i="29" s="1"/>
  <c r="V78" i="29" s="1"/>
  <c r="M78" i="31" s="1"/>
  <c r="O70" i="29"/>
  <c r="P70" i="29" s="1"/>
  <c r="K70" i="31" s="1"/>
  <c r="Q70" i="29"/>
  <c r="R70" i="29" s="1"/>
  <c r="S70" i="29" s="1"/>
  <c r="L70" i="31" s="1"/>
  <c r="O74" i="29"/>
  <c r="P74" i="29" s="1"/>
  <c r="K74" i="31" s="1"/>
  <c r="Q74" i="29"/>
  <c r="R74" i="29" s="1"/>
  <c r="S74" i="29" s="1"/>
  <c r="L74" i="31" s="1"/>
  <c r="AA75" i="22"/>
  <c r="AD75" i="22" s="1"/>
  <c r="I75" i="31" s="1"/>
  <c r="T75" i="29"/>
  <c r="U75" i="29" s="1"/>
  <c r="V75" i="29" s="1"/>
  <c r="M75" i="31" s="1"/>
  <c r="Y75" i="22"/>
  <c r="AB75" i="22" s="1"/>
  <c r="AE75" i="22" s="1"/>
  <c r="J75" i="31" s="1"/>
  <c r="O109" i="29"/>
  <c r="P109" i="29" s="1"/>
  <c r="K109" i="31" s="1"/>
  <c r="T109" i="29"/>
  <c r="U109" i="29" s="1"/>
  <c r="V109" i="29" s="1"/>
  <c r="M109" i="31" s="1"/>
  <c r="Q109" i="29"/>
  <c r="R109" i="29" s="1"/>
  <c r="S109" i="29" s="1"/>
  <c r="L109" i="31" s="1"/>
  <c r="Z97" i="22"/>
  <c r="AC97" i="22" s="1"/>
  <c r="H97" i="31" s="1"/>
  <c r="Q97" i="29"/>
  <c r="R97" i="29" s="1"/>
  <c r="S97" i="29" s="1"/>
  <c r="L97" i="31" s="1"/>
  <c r="T97" i="29"/>
  <c r="U97" i="29" s="1"/>
  <c r="V97" i="29" s="1"/>
  <c r="M97" i="31" s="1"/>
  <c r="Y97" i="22"/>
  <c r="AB97" i="22" s="1"/>
  <c r="AE97" i="22" s="1"/>
  <c r="J97" i="31" s="1"/>
  <c r="AA46" i="22"/>
  <c r="AD46" i="22" s="1"/>
  <c r="I46" i="31" s="1"/>
  <c r="O48" i="29"/>
  <c r="P48" i="29" s="1"/>
  <c r="K48" i="31" s="1"/>
  <c r="Q48" i="29"/>
  <c r="R48" i="29" s="1"/>
  <c r="S48" i="29" s="1"/>
  <c r="L48" i="31" s="1"/>
  <c r="Q12" i="29"/>
  <c r="R12" i="29" s="1"/>
  <c r="S12" i="29" s="1"/>
  <c r="L12" i="31" s="1"/>
  <c r="AQ65" i="21"/>
  <c r="AT65" i="21" s="1"/>
  <c r="AW65" i="21" s="1"/>
  <c r="E65" i="31" s="1"/>
  <c r="Q73" i="29"/>
  <c r="R73" i="29" s="1"/>
  <c r="S73" i="29" s="1"/>
  <c r="L73" i="31" s="1"/>
  <c r="AR98" i="21"/>
  <c r="T3" i="29"/>
  <c r="U3" i="29" s="1"/>
  <c r="T107" i="29"/>
  <c r="U107" i="29" s="1"/>
  <c r="V107" i="29" s="1"/>
  <c r="M107" i="31" s="1"/>
  <c r="Q89" i="29"/>
  <c r="R89" i="29" s="1"/>
  <c r="S89" i="29" s="1"/>
  <c r="L89" i="31" s="1"/>
  <c r="AR8" i="21"/>
  <c r="AU8" i="21" s="1"/>
  <c r="AX8" i="21" s="1"/>
  <c r="F8" i="31" s="1"/>
  <c r="AQ83" i="21"/>
  <c r="AT83" i="21" s="1"/>
  <c r="AW83" i="21" s="1"/>
  <c r="E83" i="31" s="1"/>
  <c r="AR106" i="21"/>
  <c r="AQ58" i="21"/>
  <c r="AT58" i="21" s="1"/>
  <c r="AW58" i="21" s="1"/>
  <c r="E58" i="31" s="1"/>
  <c r="AQ108" i="21"/>
  <c r="AT108" i="21" s="1"/>
  <c r="AW108" i="21" s="1"/>
  <c r="E108" i="31" s="1"/>
  <c r="Y21" i="22"/>
  <c r="AB21" i="22" s="1"/>
  <c r="AE21" i="22" s="1"/>
  <c r="J21" i="31" s="1"/>
  <c r="AQ22" i="21"/>
  <c r="AT22" i="21" s="1"/>
  <c r="AW22" i="21" s="1"/>
  <c r="E22" i="31" s="1"/>
  <c r="AQ78" i="21"/>
  <c r="AT78" i="21" s="1"/>
  <c r="AW78" i="21" s="1"/>
  <c r="E78" i="31" s="1"/>
  <c r="AR15" i="21"/>
  <c r="AU15" i="21" s="1"/>
  <c r="AX15" i="21" s="1"/>
  <c r="F15" i="31" s="1"/>
  <c r="AQ105" i="21"/>
  <c r="AT105" i="21" s="1"/>
  <c r="AW105" i="21" s="1"/>
  <c r="E105" i="31" s="1"/>
  <c r="AR92" i="21"/>
  <c r="AR83" i="21"/>
  <c r="AU83" i="21" s="1"/>
  <c r="AX83" i="21" s="1"/>
  <c r="F83" i="31" s="1"/>
  <c r="T28" i="29"/>
  <c r="U28" i="29" s="1"/>
  <c r="V28" i="29" s="1"/>
  <c r="M28" i="31" s="1"/>
  <c r="AR47" i="21"/>
  <c r="AU47" i="21" s="1"/>
  <c r="AX47" i="21" s="1"/>
  <c r="F47" i="31" s="1"/>
  <c r="AQ90" i="21"/>
  <c r="AT90" i="21" s="1"/>
  <c r="AW90" i="21" s="1"/>
  <c r="E90" i="31" s="1"/>
  <c r="Y74" i="22"/>
  <c r="AB74" i="22" s="1"/>
  <c r="AE74" i="22" s="1"/>
  <c r="J74" i="31" s="1"/>
  <c r="AQ91" i="21"/>
  <c r="AT91" i="21" s="1"/>
  <c r="AW91" i="21" s="1"/>
  <c r="E91" i="31" s="1"/>
  <c r="AQ73" i="21"/>
  <c r="AT73" i="21" s="1"/>
  <c r="AW73" i="21" s="1"/>
  <c r="E73" i="31" s="1"/>
  <c r="AA85" i="22"/>
  <c r="AD85" i="22" s="1"/>
  <c r="I85" i="31" s="1"/>
  <c r="Y85" i="22"/>
  <c r="AB85" i="22" s="1"/>
  <c r="AE85" i="22" s="1"/>
  <c r="J85" i="31" s="1"/>
  <c r="Q105" i="29"/>
  <c r="R105" i="29" s="1"/>
  <c r="S105" i="29" s="1"/>
  <c r="L105" i="31" s="1"/>
  <c r="T105" i="29"/>
  <c r="U105" i="29" s="1"/>
  <c r="V105" i="29" s="1"/>
  <c r="M105" i="31" s="1"/>
  <c r="Z105" i="22"/>
  <c r="AC105" i="22" s="1"/>
  <c r="H105" i="31" s="1"/>
  <c r="O3" i="29"/>
  <c r="P3" i="29" s="1"/>
  <c r="K3" i="31" s="1"/>
  <c r="Q3" i="29"/>
  <c r="R3" i="29" s="1"/>
  <c r="S3" i="29" s="1"/>
  <c r="L3" i="31" s="1"/>
  <c r="Q88" i="29"/>
  <c r="R88" i="29" s="1"/>
  <c r="S88" i="29" s="1"/>
  <c r="L88" i="31" s="1"/>
  <c r="Z88" i="22"/>
  <c r="AC88" i="22" s="1"/>
  <c r="H88" i="31" s="1"/>
  <c r="T88" i="29"/>
  <c r="U88" i="29" s="1"/>
  <c r="V88" i="29" s="1"/>
  <c r="M88" i="31" s="1"/>
  <c r="T7" i="29"/>
  <c r="U7" i="29" s="1"/>
  <c r="V7" i="29" s="1"/>
  <c r="M7" i="31" s="1"/>
  <c r="AR22" i="21"/>
  <c r="AU22" i="21" s="1"/>
  <c r="AX22" i="21" s="1"/>
  <c r="F22" i="31" s="1"/>
  <c r="AQ47" i="21"/>
  <c r="AT47" i="21" s="1"/>
  <c r="AW47" i="21" s="1"/>
  <c r="E47" i="31" s="1"/>
  <c r="Y28" i="22"/>
  <c r="AB28" i="22" s="1"/>
  <c r="AE28" i="22" s="1"/>
  <c r="J28" i="31" s="1"/>
  <c r="Z65" i="22"/>
  <c r="AC65" i="22" s="1"/>
  <c r="H65" i="31" s="1"/>
  <c r="AR9" i="21"/>
  <c r="Z110" i="22"/>
  <c r="AC110" i="22" s="1"/>
  <c r="H110" i="31" s="1"/>
  <c r="T110" i="29"/>
  <c r="U110" i="29" s="1"/>
  <c r="V110" i="29" s="1"/>
  <c r="M110" i="31" s="1"/>
  <c r="Y110" i="22"/>
  <c r="AB110" i="22" s="1"/>
  <c r="AE110" i="22" s="1"/>
  <c r="J110" i="31" s="1"/>
  <c r="T85" i="29"/>
  <c r="U85" i="29" s="1"/>
  <c r="V85" i="29" s="1"/>
  <c r="M85" i="31" s="1"/>
  <c r="T89" i="29"/>
  <c r="U89" i="29" s="1"/>
  <c r="V89" i="29" s="1"/>
  <c r="M89" i="31" s="1"/>
  <c r="AR85" i="21"/>
  <c r="AU85" i="21" s="1"/>
  <c r="AX85" i="21" s="1"/>
  <c r="F85" i="31" s="1"/>
  <c r="Q85" i="29"/>
  <c r="R85" i="29" s="1"/>
  <c r="S85" i="29" s="1"/>
  <c r="L85" i="31" s="1"/>
  <c r="Z21" i="22"/>
  <c r="AC21" i="22" s="1"/>
  <c r="H21" i="31" s="1"/>
  <c r="Q16" i="29"/>
  <c r="R16" i="29" s="1"/>
  <c r="S16" i="29" s="1"/>
  <c r="L16" i="31" s="1"/>
  <c r="T29" i="29"/>
  <c r="U29" i="29" s="1"/>
  <c r="V29" i="29" s="1"/>
  <c r="M29" i="31" s="1"/>
  <c r="AQ16" i="21"/>
  <c r="AT16" i="21" s="1"/>
  <c r="AW16" i="21" s="1"/>
  <c r="E16" i="31" s="1"/>
  <c r="AR71" i="21"/>
  <c r="Y45" i="22"/>
  <c r="AB45" i="22" s="1"/>
  <c r="AE45" i="22" s="1"/>
  <c r="J45" i="31" s="1"/>
  <c r="Z43" i="22"/>
  <c r="AC43" i="22" s="1"/>
  <c r="H43" i="31" s="1"/>
  <c r="Q84" i="29"/>
  <c r="R84" i="29" s="1"/>
  <c r="S84" i="29" s="1"/>
  <c r="L84" i="31" s="1"/>
  <c r="T92" i="29"/>
  <c r="U92" i="29" s="1"/>
  <c r="V92" i="29" s="1"/>
  <c r="M92" i="31" s="1"/>
  <c r="T53" i="29"/>
  <c r="U53" i="29" s="1"/>
  <c r="V53" i="29" s="1"/>
  <c r="M53" i="31" s="1"/>
  <c r="AR73" i="21"/>
  <c r="AU73" i="21" s="1"/>
  <c r="AX73" i="21" s="1"/>
  <c r="F73" i="31" s="1"/>
  <c r="Q27" i="29"/>
  <c r="R27" i="29" s="1"/>
  <c r="S27" i="29" s="1"/>
  <c r="L27" i="31" s="1"/>
  <c r="Y65" i="22"/>
  <c r="AB65" i="22" s="1"/>
  <c r="AE65" i="22" s="1"/>
  <c r="J65" i="31" s="1"/>
  <c r="Z27" i="22"/>
  <c r="AC27" i="22" s="1"/>
  <c r="H27" i="31" s="1"/>
  <c r="T73" i="29"/>
  <c r="U73" i="29" s="1"/>
  <c r="V73" i="29" s="1"/>
  <c r="M73" i="31" s="1"/>
  <c r="AQ29" i="21"/>
  <c r="AT29" i="21" s="1"/>
  <c r="AW29" i="21" s="1"/>
  <c r="E29" i="31" s="1"/>
  <c r="AQ21" i="21"/>
  <c r="AT21" i="21" s="1"/>
  <c r="AW21" i="21" s="1"/>
  <c r="E21" i="31" s="1"/>
  <c r="AQ15" i="21"/>
  <c r="AT15" i="21" s="1"/>
  <c r="AW15" i="21" s="1"/>
  <c r="E15" i="31" s="1"/>
  <c r="AR46" i="21"/>
  <c r="Y94" i="22"/>
  <c r="AB94" i="22" s="1"/>
  <c r="AE94" i="22" s="1"/>
  <c r="J94" i="31" s="1"/>
  <c r="Z94" i="22"/>
  <c r="AC94" i="22" s="1"/>
  <c r="H94" i="31" s="1"/>
  <c r="T94" i="29"/>
  <c r="U94" i="29" s="1"/>
  <c r="V94" i="29" s="1"/>
  <c r="M94" i="31" s="1"/>
  <c r="Q94" i="29"/>
  <c r="R94" i="29" s="1"/>
  <c r="S94" i="29" s="1"/>
  <c r="L94" i="31" s="1"/>
  <c r="AR93" i="21"/>
  <c r="AQ93" i="21"/>
  <c r="AT93" i="21" s="1"/>
  <c r="AW93" i="21" s="1"/>
  <c r="E93" i="31" s="1"/>
  <c r="T16" i="29"/>
  <c r="U16" i="29" s="1"/>
  <c r="V16" i="29" s="1"/>
  <c r="M16" i="31" s="1"/>
  <c r="Y44" i="22"/>
  <c r="AB44" i="22" s="1"/>
  <c r="AE44" i="22" s="1"/>
  <c r="J44" i="31" s="1"/>
  <c r="Q30" i="29"/>
  <c r="R30" i="29" s="1"/>
  <c r="S30" i="29" s="1"/>
  <c r="L30" i="31" s="1"/>
  <c r="Q71" i="29"/>
  <c r="R71" i="29" s="1"/>
  <c r="S71" i="29" s="1"/>
  <c r="L71" i="31" s="1"/>
  <c r="Z72" i="22"/>
  <c r="AC72" i="22" s="1"/>
  <c r="H72" i="31" s="1"/>
  <c r="Q49" i="29"/>
  <c r="R49" i="29" s="1"/>
  <c r="S49" i="29" s="1"/>
  <c r="L49" i="31" s="1"/>
  <c r="Z49" i="22"/>
  <c r="AC49" i="22" s="1"/>
  <c r="H49" i="31" s="1"/>
  <c r="Y49" i="22"/>
  <c r="AB49" i="22" s="1"/>
  <c r="AE49" i="22" s="1"/>
  <c r="J49" i="31" s="1"/>
  <c r="T74" i="29"/>
  <c r="U74" i="29" s="1"/>
  <c r="V74" i="29" s="1"/>
  <c r="M74" i="31" s="1"/>
  <c r="Y3" i="22"/>
  <c r="AB3" i="22" s="1"/>
  <c r="AE3" i="22" s="1"/>
  <c r="J3" i="31" s="1"/>
  <c r="T71" i="29"/>
  <c r="U71" i="29" s="1"/>
  <c r="V71" i="29" s="1"/>
  <c r="M71" i="31" s="1"/>
  <c r="Y22" i="22"/>
  <c r="AB22" i="22" s="1"/>
  <c r="AE22" i="22" s="1"/>
  <c r="J22" i="31" s="1"/>
  <c r="T22" i="29"/>
  <c r="U22" i="29" s="1"/>
  <c r="V22" i="29" s="1"/>
  <c r="M22" i="31" s="1"/>
  <c r="AR45" i="21"/>
  <c r="AU45" i="21" s="1"/>
  <c r="AX45" i="21" s="1"/>
  <c r="F45" i="31" s="1"/>
  <c r="AQ106" i="21"/>
  <c r="AT106" i="21" s="1"/>
  <c r="AW106" i="21" s="1"/>
  <c r="E106" i="31" s="1"/>
  <c r="AQ63" i="21"/>
  <c r="AT63" i="21" s="1"/>
  <c r="AW63" i="21" s="1"/>
  <c r="E63" i="31" s="1"/>
  <c r="Y53" i="22"/>
  <c r="AB53" i="22" s="1"/>
  <c r="AE53" i="22" s="1"/>
  <c r="J53" i="31" s="1"/>
  <c r="Y78" i="22"/>
  <c r="AB78" i="22" s="1"/>
  <c r="AE78" i="22" s="1"/>
  <c r="J78" i="31" s="1"/>
  <c r="AQ110" i="21"/>
  <c r="AT110" i="21" s="1"/>
  <c r="AW110" i="21" s="1"/>
  <c r="E110" i="31" s="1"/>
  <c r="Q72" i="29"/>
  <c r="R72" i="29" s="1"/>
  <c r="S72" i="29" s="1"/>
  <c r="L72" i="31" s="1"/>
  <c r="AR63" i="21"/>
  <c r="AU63" i="21" s="1"/>
  <c r="AX63" i="21" s="1"/>
  <c r="F63" i="31" s="1"/>
  <c r="Q110" i="29"/>
  <c r="R110" i="29" s="1"/>
  <c r="S110" i="29" s="1"/>
  <c r="L110" i="31" s="1"/>
  <c r="T83" i="29"/>
  <c r="U83" i="29" s="1"/>
  <c r="V83" i="29" s="1"/>
  <c r="M83" i="31" s="1"/>
  <c r="Q83" i="29"/>
  <c r="R83" i="29" s="1"/>
  <c r="S83" i="29" s="1"/>
  <c r="L83" i="31" s="1"/>
  <c r="Y83" i="22"/>
  <c r="AB83" i="22" s="1"/>
  <c r="AE83" i="22" s="1"/>
  <c r="J83" i="31" s="1"/>
  <c r="Z83" i="22"/>
  <c r="AC83" i="22" s="1"/>
  <c r="H83" i="31" s="1"/>
  <c r="AQ85" i="21"/>
  <c r="AT85" i="21" s="1"/>
  <c r="AW85" i="21" s="1"/>
  <c r="E85" i="31" s="1"/>
  <c r="Y92" i="22"/>
  <c r="AB92" i="22" s="1"/>
  <c r="AE92" i="22" s="1"/>
  <c r="J92" i="31" s="1"/>
  <c r="Q92" i="29"/>
  <c r="R92" i="29" s="1"/>
  <c r="S92" i="29" s="1"/>
  <c r="L92" i="31" s="1"/>
  <c r="Z95" i="22"/>
  <c r="AC95" i="22" s="1"/>
  <c r="H95" i="31" s="1"/>
  <c r="Y95" i="22"/>
  <c r="AB95" i="22" s="1"/>
  <c r="AE95" i="22" s="1"/>
  <c r="J95" i="31" s="1"/>
  <c r="Q95" i="29"/>
  <c r="R95" i="29" s="1"/>
  <c r="S95" i="29" s="1"/>
  <c r="L95" i="31" s="1"/>
  <c r="AQ43" i="21"/>
  <c r="AT43" i="21" s="1"/>
  <c r="AW43" i="21" s="1"/>
  <c r="E43" i="31" s="1"/>
  <c r="AQ80" i="21"/>
  <c r="AR6" i="21"/>
  <c r="T93" i="29"/>
  <c r="U93" i="29" s="1"/>
  <c r="Y93" i="22"/>
  <c r="AB93" i="22" s="1"/>
  <c r="AE93" i="22" s="1"/>
  <c r="J93" i="31" s="1"/>
  <c r="Q93" i="29"/>
  <c r="R93" i="29" s="1"/>
  <c r="S93" i="29" s="1"/>
  <c r="L93" i="31" s="1"/>
  <c r="Z93" i="22"/>
  <c r="AC93" i="22" s="1"/>
  <c r="H93" i="31" s="1"/>
  <c r="Y47" i="22"/>
  <c r="AB47" i="22" s="1"/>
  <c r="AE47" i="22" s="1"/>
  <c r="J47" i="31" s="1"/>
  <c r="Q47" i="29"/>
  <c r="R47" i="29" s="1"/>
  <c r="S47" i="29" s="1"/>
  <c r="L47" i="31" s="1"/>
  <c r="T64" i="29"/>
  <c r="U64" i="29" s="1"/>
  <c r="V64" i="29" s="1"/>
  <c r="M64" i="31" s="1"/>
  <c r="Z48" i="22"/>
  <c r="AC48" i="22" s="1"/>
  <c r="H48" i="31" s="1"/>
  <c r="Y48" i="22"/>
  <c r="AB48" i="22" s="1"/>
  <c r="AE48" i="22" s="1"/>
  <c r="J48" i="31" s="1"/>
  <c r="T48" i="29"/>
  <c r="U48" i="29" s="1"/>
  <c r="V48" i="29" s="1"/>
  <c r="M48" i="31" s="1"/>
  <c r="O55" i="29"/>
  <c r="P55" i="29" s="1"/>
  <c r="K55" i="31" s="1"/>
  <c r="T55" i="29"/>
  <c r="U55" i="29" s="1"/>
  <c r="V55" i="29" s="1"/>
  <c r="M55" i="31" s="1"/>
  <c r="Y100" i="22"/>
  <c r="AB100" i="22" s="1"/>
  <c r="AE100" i="22" s="1"/>
  <c r="J100" i="31" s="1"/>
  <c r="T100" i="29"/>
  <c r="U100" i="29" s="1"/>
  <c r="V100" i="29" s="1"/>
  <c r="M100" i="31" s="1"/>
  <c r="Q100" i="29"/>
  <c r="R100" i="29" s="1"/>
  <c r="S100" i="29" s="1"/>
  <c r="L100" i="31" s="1"/>
  <c r="Z100" i="22"/>
  <c r="AC100" i="22" s="1"/>
  <c r="H100" i="31" s="1"/>
  <c r="Z96" i="22"/>
  <c r="AC96" i="22" s="1"/>
  <c r="H96" i="31" s="1"/>
  <c r="Y96" i="22"/>
  <c r="AB96" i="22" s="1"/>
  <c r="AE96" i="22" s="1"/>
  <c r="J96" i="31" s="1"/>
  <c r="Q96" i="29"/>
  <c r="R96" i="29" s="1"/>
  <c r="S96" i="29" s="1"/>
  <c r="L96" i="31" s="1"/>
  <c r="T96" i="29"/>
  <c r="U96" i="29" s="1"/>
  <c r="V96" i="29" s="1"/>
  <c r="M96" i="31" s="1"/>
  <c r="Y108" i="22"/>
  <c r="AB108" i="22" s="1"/>
  <c r="AE108" i="22" s="1"/>
  <c r="J108" i="31" s="1"/>
  <c r="Z108" i="22"/>
  <c r="AC108" i="22" s="1"/>
  <c r="H108" i="31" s="1"/>
  <c r="Q108" i="29"/>
  <c r="R108" i="29" s="1"/>
  <c r="S108" i="29" s="1"/>
  <c r="L108" i="31" s="1"/>
  <c r="T108" i="29"/>
  <c r="U108" i="29" s="1"/>
  <c r="Q55" i="29"/>
  <c r="R55" i="29" s="1"/>
  <c r="S55" i="29" s="1"/>
  <c r="L55" i="31" s="1"/>
  <c r="AR75" i="21"/>
  <c r="AQ74" i="21"/>
  <c r="AQ70" i="21"/>
  <c r="AT70" i="21" s="1"/>
  <c r="AW70" i="21" s="1"/>
  <c r="E70" i="31" s="1"/>
  <c r="Z51" i="22"/>
  <c r="AC51" i="22" s="1"/>
  <c r="H51" i="31" s="1"/>
  <c r="Q51" i="29"/>
  <c r="R51" i="29" s="1"/>
  <c r="S51" i="29" s="1"/>
  <c r="L51" i="31" s="1"/>
  <c r="Y51" i="22"/>
  <c r="AB51" i="22" s="1"/>
  <c r="AE51" i="22" s="1"/>
  <c r="J51" i="31" s="1"/>
  <c r="T51" i="29"/>
  <c r="U51" i="29" s="1"/>
  <c r="V51" i="29" s="1"/>
  <c r="M51" i="31" s="1"/>
  <c r="Q28" i="29"/>
  <c r="R28" i="29" s="1"/>
  <c r="S28" i="29" s="1"/>
  <c r="L28" i="31" s="1"/>
  <c r="AQ11" i="21"/>
  <c r="AT11" i="21" s="1"/>
  <c r="AW11" i="21" s="1"/>
  <c r="E11" i="31" s="1"/>
  <c r="Y52" i="22"/>
  <c r="AB52" i="22" s="1"/>
  <c r="AE52" i="22" s="1"/>
  <c r="J52" i="31" s="1"/>
  <c r="T52" i="29"/>
  <c r="U52" i="29" s="1"/>
  <c r="V52" i="29" s="1"/>
  <c r="M52" i="31" s="1"/>
  <c r="Q52" i="29"/>
  <c r="R52" i="29" s="1"/>
  <c r="S52" i="29" s="1"/>
  <c r="L52" i="31" s="1"/>
  <c r="Z52" i="22"/>
  <c r="AC52" i="22" s="1"/>
  <c r="H52" i="31" s="1"/>
  <c r="T70" i="29"/>
  <c r="U70" i="29" s="1"/>
  <c r="V70" i="29" s="1"/>
  <c r="M70" i="31" s="1"/>
  <c r="Z63" i="22"/>
  <c r="AC63" i="22" s="1"/>
  <c r="H63" i="31" s="1"/>
  <c r="Y63" i="22"/>
  <c r="AB63" i="22" s="1"/>
  <c r="AE63" i="22" s="1"/>
  <c r="J63" i="31" s="1"/>
  <c r="Q63" i="29"/>
  <c r="R63" i="29" s="1"/>
  <c r="S63" i="29" s="1"/>
  <c r="L63" i="31" s="1"/>
  <c r="T63" i="29"/>
  <c r="U63" i="29" s="1"/>
  <c r="Q80" i="29"/>
  <c r="R80" i="29" s="1"/>
  <c r="S80" i="29" s="1"/>
  <c r="L80" i="31" s="1"/>
  <c r="Y80" i="22"/>
  <c r="AB80" i="22" s="1"/>
  <c r="AE80" i="22" s="1"/>
  <c r="J80" i="31" s="1"/>
  <c r="Z80" i="22"/>
  <c r="AC80" i="22" s="1"/>
  <c r="H80" i="31" s="1"/>
  <c r="T80" i="29"/>
  <c r="U80" i="29" s="1"/>
  <c r="T99" i="29"/>
  <c r="U99" i="29" s="1"/>
  <c r="Y99" i="22"/>
  <c r="AB99" i="22" s="1"/>
  <c r="AE99" i="22" s="1"/>
  <c r="J99" i="31" s="1"/>
  <c r="Z99" i="22"/>
  <c r="AC99" i="22" s="1"/>
  <c r="H99" i="31" s="1"/>
  <c r="Q99" i="29"/>
  <c r="R99" i="29" s="1"/>
  <c r="S99" i="29" s="1"/>
  <c r="L99" i="31" s="1"/>
  <c r="Z61" i="22"/>
  <c r="AC61" i="22" s="1"/>
  <c r="H61" i="31" s="1"/>
  <c r="T61" i="29"/>
  <c r="U61" i="29" s="1"/>
  <c r="Q61" i="29"/>
  <c r="R61" i="29" s="1"/>
  <c r="S61" i="29" s="1"/>
  <c r="L61" i="31" s="1"/>
  <c r="Y61" i="22"/>
  <c r="AB61" i="22" s="1"/>
  <c r="AE61" i="22" s="1"/>
  <c r="J61" i="31" s="1"/>
  <c r="Z44" i="22"/>
  <c r="AC44" i="22" s="1"/>
  <c r="H44" i="31" s="1"/>
  <c r="Q8" i="29"/>
  <c r="R8" i="29" s="1"/>
  <c r="S8" i="29" s="1"/>
  <c r="L8" i="31" s="1"/>
  <c r="T8" i="29"/>
  <c r="U8" i="29" s="1"/>
  <c r="Y8" i="22"/>
  <c r="AB8" i="22" s="1"/>
  <c r="AE8" i="22" s="1"/>
  <c r="J8" i="31" s="1"/>
  <c r="Z8" i="22"/>
  <c r="AC8" i="22" s="1"/>
  <c r="H8" i="31" s="1"/>
  <c r="Z3" i="22"/>
  <c r="AC3" i="22" s="1"/>
  <c r="H3" i="31" s="1"/>
  <c r="Q15" i="29"/>
  <c r="R15" i="29" s="1"/>
  <c r="S15" i="29" s="1"/>
  <c r="L15" i="31" s="1"/>
  <c r="Y15" i="22"/>
  <c r="AB15" i="22" s="1"/>
  <c r="AE15" i="22" s="1"/>
  <c r="J15" i="31" s="1"/>
  <c r="Z15" i="22"/>
  <c r="AC15" i="22" s="1"/>
  <c r="H15" i="31" s="1"/>
  <c r="T15" i="29"/>
  <c r="U15" i="29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T11" i="29"/>
  <c r="U11" i="29" s="1"/>
  <c r="T9" i="29"/>
  <c r="U9" i="29" s="1"/>
  <c r="Q9" i="29"/>
  <c r="R9" i="29" s="1"/>
  <c r="S9" i="29" s="1"/>
  <c r="L9" i="31" s="1"/>
  <c r="Z9" i="22"/>
  <c r="AC9" i="22" s="1"/>
  <c r="H9" i="31" s="1"/>
  <c r="Y9" i="22"/>
  <c r="AB9" i="22" s="1"/>
  <c r="AE9" i="22" s="1"/>
  <c r="J9" i="31" s="1"/>
  <c r="T101" i="29"/>
  <c r="U101" i="29" s="1"/>
  <c r="V101" i="29" s="1"/>
  <c r="M101" i="31" s="1"/>
  <c r="Y101" i="22"/>
  <c r="AB101" i="22" s="1"/>
  <c r="AE101" i="22" s="1"/>
  <c r="J101" i="31" s="1"/>
  <c r="Q101" i="29"/>
  <c r="R101" i="29" s="1"/>
  <c r="S101" i="29" s="1"/>
  <c r="L101" i="31" s="1"/>
  <c r="Z101" i="22"/>
  <c r="AC101" i="22" s="1"/>
  <c r="H101" i="31" s="1"/>
  <c r="AS107" i="21" l="1"/>
  <c r="AV107" i="21" s="1"/>
  <c r="AY107" i="21" s="1"/>
  <c r="G107" i="31" s="1"/>
  <c r="AS96" i="21"/>
  <c r="AV96" i="21" s="1"/>
  <c r="AY96" i="21" s="1"/>
  <c r="G96" i="31" s="1"/>
  <c r="AS109" i="21"/>
  <c r="AV109" i="21" s="1"/>
  <c r="AY109" i="21" s="1"/>
  <c r="G109" i="31" s="1"/>
  <c r="AU105" i="21"/>
  <c r="AX105" i="21" s="1"/>
  <c r="F105" i="31" s="1"/>
  <c r="AS106" i="21"/>
  <c r="AV106" i="21" s="1"/>
  <c r="O106" i="31" s="1"/>
  <c r="P106" i="31" s="1"/>
  <c r="AS99" i="21"/>
  <c r="AV99" i="21" s="1"/>
  <c r="AY99" i="21" s="1"/>
  <c r="G99" i="31" s="1"/>
  <c r="AS101" i="21"/>
  <c r="AV101" i="21" s="1"/>
  <c r="O101" i="31" s="1"/>
  <c r="P101" i="31" s="1"/>
  <c r="AS43" i="21"/>
  <c r="AV43" i="21" s="1"/>
  <c r="AY43" i="21" s="1"/>
  <c r="G43" i="31" s="1"/>
  <c r="AS100" i="21"/>
  <c r="AV100" i="21" s="1"/>
  <c r="O100" i="31" s="1"/>
  <c r="P100" i="31" s="1"/>
  <c r="AS97" i="21"/>
  <c r="AV97" i="21" s="1"/>
  <c r="AY97" i="21" s="1"/>
  <c r="G97" i="31" s="1"/>
  <c r="AU100" i="21"/>
  <c r="AX100" i="21" s="1"/>
  <c r="F100" i="31" s="1"/>
  <c r="AS51" i="21"/>
  <c r="AV51" i="21" s="1"/>
  <c r="AY51" i="21" s="1"/>
  <c r="G51" i="31" s="1"/>
  <c r="AS12" i="21"/>
  <c r="AV12" i="21" s="1"/>
  <c r="AY12" i="21" s="1"/>
  <c r="G12" i="31" s="1"/>
  <c r="AS7" i="21"/>
  <c r="AV7" i="21" s="1"/>
  <c r="AY7" i="21" s="1"/>
  <c r="G7" i="31" s="1"/>
  <c r="AS3" i="21"/>
  <c r="AV3" i="21" s="1"/>
  <c r="AY3" i="21" s="1"/>
  <c r="G3" i="31" s="1"/>
  <c r="AS52" i="21"/>
  <c r="AV52" i="21" s="1"/>
  <c r="AY52" i="21" s="1"/>
  <c r="G52" i="31" s="1"/>
  <c r="AU96" i="21"/>
  <c r="AX96" i="21" s="1"/>
  <c r="F96" i="31" s="1"/>
  <c r="AU99" i="21"/>
  <c r="AX99" i="21" s="1"/>
  <c r="F99" i="31" s="1"/>
  <c r="AS29" i="21"/>
  <c r="AV29" i="21" s="1"/>
  <c r="AY29" i="21" s="1"/>
  <c r="G29" i="31" s="1"/>
  <c r="AS44" i="21"/>
  <c r="AV44" i="21" s="1"/>
  <c r="AY44" i="21" s="1"/>
  <c r="G44" i="31" s="1"/>
  <c r="AS110" i="21"/>
  <c r="AV110" i="21" s="1"/>
  <c r="AY110" i="21" s="1"/>
  <c r="G110" i="31" s="1"/>
  <c r="V63" i="29"/>
  <c r="M63" i="31" s="1"/>
  <c r="AS108" i="21"/>
  <c r="AV108" i="21" s="1"/>
  <c r="AY108" i="21" s="1"/>
  <c r="G108" i="31" s="1"/>
  <c r="AS78" i="21"/>
  <c r="AV78" i="21" s="1"/>
  <c r="O78" i="31" s="1"/>
  <c r="P78" i="31" s="1"/>
  <c r="AU101" i="21"/>
  <c r="AX101" i="21" s="1"/>
  <c r="F101" i="31" s="1"/>
  <c r="AS64" i="21"/>
  <c r="AV64" i="21" s="1"/>
  <c r="AY64" i="21" s="1"/>
  <c r="G64" i="31" s="1"/>
  <c r="AS61" i="21"/>
  <c r="AV61" i="21" s="1"/>
  <c r="AY61" i="21" s="1"/>
  <c r="G61" i="31" s="1"/>
  <c r="AU61" i="21"/>
  <c r="AX61" i="21" s="1"/>
  <c r="F61" i="31" s="1"/>
  <c r="AS88" i="21"/>
  <c r="AV88" i="21" s="1"/>
  <c r="AY88" i="21" s="1"/>
  <c r="G88" i="31" s="1"/>
  <c r="AS89" i="21"/>
  <c r="AV89" i="21" s="1"/>
  <c r="AY89" i="21" s="1"/>
  <c r="G89" i="31" s="1"/>
  <c r="AU107" i="21"/>
  <c r="AX107" i="21" s="1"/>
  <c r="F107" i="31" s="1"/>
  <c r="AS50" i="21"/>
  <c r="AV50" i="21" s="1"/>
  <c r="O50" i="31" s="1"/>
  <c r="P50" i="31" s="1"/>
  <c r="AU109" i="21"/>
  <c r="AX109" i="21" s="1"/>
  <c r="F109" i="31" s="1"/>
  <c r="AS95" i="21"/>
  <c r="AV95" i="21" s="1"/>
  <c r="O95" i="31" s="1"/>
  <c r="P95" i="31" s="1"/>
  <c r="AU97" i="21"/>
  <c r="AX97" i="21" s="1"/>
  <c r="F97" i="31" s="1"/>
  <c r="AS53" i="21"/>
  <c r="AV53" i="21" s="1"/>
  <c r="AY53" i="21" s="1"/>
  <c r="G53" i="31" s="1"/>
  <c r="AS28" i="21"/>
  <c r="AV28" i="21" s="1"/>
  <c r="AY28" i="21" s="1"/>
  <c r="G28" i="31" s="1"/>
  <c r="AU28" i="21"/>
  <c r="AX28" i="21" s="1"/>
  <c r="F28" i="31" s="1"/>
  <c r="AU44" i="21"/>
  <c r="AX44" i="21" s="1"/>
  <c r="F44" i="31" s="1"/>
  <c r="AS15" i="21"/>
  <c r="AV15" i="21" s="1"/>
  <c r="AY15" i="21" s="1"/>
  <c r="G15" i="31" s="1"/>
  <c r="AS70" i="21"/>
  <c r="AV70" i="21" s="1"/>
  <c r="O70" i="31" s="1"/>
  <c r="P70" i="31" s="1"/>
  <c r="AS8" i="21"/>
  <c r="AV8" i="21" s="1"/>
  <c r="AY8" i="21" s="1"/>
  <c r="G8" i="31" s="1"/>
  <c r="AS30" i="21"/>
  <c r="AV30" i="21" s="1"/>
  <c r="AY30" i="21" s="1"/>
  <c r="G30" i="31" s="1"/>
  <c r="AS84" i="21"/>
  <c r="AV84" i="21" s="1"/>
  <c r="O84" i="31" s="1"/>
  <c r="P84" i="31" s="1"/>
  <c r="AS9" i="21"/>
  <c r="AV9" i="21" s="1"/>
  <c r="AY9" i="21" s="1"/>
  <c r="G9" i="31" s="1"/>
  <c r="AS55" i="21"/>
  <c r="AV55" i="21" s="1"/>
  <c r="AY55" i="21" s="1"/>
  <c r="G55" i="31" s="1"/>
  <c r="AS58" i="21"/>
  <c r="AV58" i="21" s="1"/>
  <c r="AY58" i="21" s="1"/>
  <c r="G58" i="31" s="1"/>
  <c r="AU95" i="21"/>
  <c r="AX95" i="21" s="1"/>
  <c r="F95" i="31" s="1"/>
  <c r="AS48" i="21"/>
  <c r="AV48" i="21" s="1"/>
  <c r="AY48" i="21" s="1"/>
  <c r="G48" i="31" s="1"/>
  <c r="AS47" i="21"/>
  <c r="AV47" i="21" s="1"/>
  <c r="O47" i="31" s="1"/>
  <c r="P47" i="31" s="1"/>
  <c r="AS85" i="21"/>
  <c r="AV85" i="21" s="1"/>
  <c r="AY85" i="21" s="1"/>
  <c r="G85" i="31" s="1"/>
  <c r="AS65" i="21"/>
  <c r="AV65" i="21" s="1"/>
  <c r="AY65" i="21" s="1"/>
  <c r="G65" i="31" s="1"/>
  <c r="AS27" i="21"/>
  <c r="AV27" i="21" s="1"/>
  <c r="AU106" i="21"/>
  <c r="AX106" i="21" s="1"/>
  <c r="F106" i="31" s="1"/>
  <c r="AS16" i="21"/>
  <c r="AV16" i="21" s="1"/>
  <c r="AS72" i="21"/>
  <c r="AV72" i="21" s="1"/>
  <c r="AY72" i="21" s="1"/>
  <c r="G72" i="31" s="1"/>
  <c r="AS49" i="21"/>
  <c r="AV49" i="21" s="1"/>
  <c r="AY49" i="21" s="1"/>
  <c r="G49" i="31" s="1"/>
  <c r="V3" i="29"/>
  <c r="M3" i="31" s="1"/>
  <c r="AU64" i="21"/>
  <c r="AX64" i="21" s="1"/>
  <c r="F64" i="31" s="1"/>
  <c r="AS105" i="21"/>
  <c r="AV105" i="21" s="1"/>
  <c r="AY105" i="21" s="1"/>
  <c r="G105" i="31" s="1"/>
  <c r="AS83" i="21"/>
  <c r="AV83" i="21" s="1"/>
  <c r="O83" i="31" s="1"/>
  <c r="P83" i="31" s="1"/>
  <c r="AS90" i="21"/>
  <c r="AV90" i="21" s="1"/>
  <c r="AS94" i="21"/>
  <c r="AV94" i="21" s="1"/>
  <c r="O94" i="31" s="1"/>
  <c r="P94" i="31" s="1"/>
  <c r="AS21" i="21"/>
  <c r="AV21" i="21" s="1"/>
  <c r="O21" i="31" s="1"/>
  <c r="P21" i="31" s="1"/>
  <c r="AU98" i="21"/>
  <c r="AX98" i="21" s="1"/>
  <c r="F98" i="31" s="1"/>
  <c r="AS98" i="21"/>
  <c r="AV98" i="21" s="1"/>
  <c r="AS91" i="21"/>
  <c r="AV91" i="21" s="1"/>
  <c r="AU92" i="21"/>
  <c r="AX92" i="21" s="1"/>
  <c r="F92" i="31" s="1"/>
  <c r="AS92" i="21"/>
  <c r="AV92" i="21" s="1"/>
  <c r="AU46" i="21"/>
  <c r="AX46" i="21" s="1"/>
  <c r="F46" i="31" s="1"/>
  <c r="AS46" i="21"/>
  <c r="AV46" i="21" s="1"/>
  <c r="AS22" i="21"/>
  <c r="AV22" i="21" s="1"/>
  <c r="O22" i="31" s="1"/>
  <c r="P22" i="31" s="1"/>
  <c r="AU9" i="21"/>
  <c r="AX9" i="21" s="1"/>
  <c r="F9" i="31" s="1"/>
  <c r="AS45" i="21"/>
  <c r="AV45" i="21" s="1"/>
  <c r="AS73" i="21"/>
  <c r="AV73" i="21" s="1"/>
  <c r="AS93" i="21"/>
  <c r="AV93" i="21" s="1"/>
  <c r="AY93" i="21" s="1"/>
  <c r="G93" i="31" s="1"/>
  <c r="AU93" i="21"/>
  <c r="AX93" i="21" s="1"/>
  <c r="F93" i="31" s="1"/>
  <c r="AS71" i="21"/>
  <c r="AV71" i="21" s="1"/>
  <c r="AU71" i="21"/>
  <c r="AX71" i="21" s="1"/>
  <c r="F71" i="31" s="1"/>
  <c r="AS63" i="21"/>
  <c r="AV63" i="21" s="1"/>
  <c r="AY63" i="21" s="1"/>
  <c r="G63" i="31" s="1"/>
  <c r="V108" i="29"/>
  <c r="M108" i="31" s="1"/>
  <c r="V93" i="29"/>
  <c r="M93" i="31" s="1"/>
  <c r="AU6" i="21"/>
  <c r="AX6" i="21" s="1"/>
  <c r="F6" i="31" s="1"/>
  <c r="AS6" i="21"/>
  <c r="AV6" i="21" s="1"/>
  <c r="AT80" i="21"/>
  <c r="AW80" i="21" s="1"/>
  <c r="E80" i="31" s="1"/>
  <c r="AS80" i="21"/>
  <c r="AV80" i="21" s="1"/>
  <c r="AY80" i="21" s="1"/>
  <c r="G80" i="31" s="1"/>
  <c r="AS75" i="21"/>
  <c r="AV75" i="21" s="1"/>
  <c r="AU75" i="21"/>
  <c r="AX75" i="21" s="1"/>
  <c r="F75" i="31" s="1"/>
  <c r="AT74" i="21"/>
  <c r="AW74" i="21" s="1"/>
  <c r="E74" i="31" s="1"/>
  <c r="AS74" i="21"/>
  <c r="AV74" i="21" s="1"/>
  <c r="V99" i="29"/>
  <c r="M99" i="31" s="1"/>
  <c r="AS11" i="21"/>
  <c r="AV11" i="21" s="1"/>
  <c r="AY11" i="21" s="1"/>
  <c r="G11" i="31" s="1"/>
  <c r="V61" i="29"/>
  <c r="M61" i="31" s="1"/>
  <c r="V80" i="29"/>
  <c r="M80" i="31" s="1"/>
  <c r="V9" i="29"/>
  <c r="M9" i="31" s="1"/>
  <c r="V11" i="29"/>
  <c r="M11" i="31" s="1"/>
  <c r="V15" i="29"/>
  <c r="M15" i="31" s="1"/>
  <c r="V8" i="29"/>
  <c r="M8" i="31" s="1"/>
  <c r="AY106" i="21"/>
  <c r="G106" i="31" s="1"/>
  <c r="O96" i="31" l="1"/>
  <c r="P96" i="31" s="1"/>
  <c r="O97" i="31"/>
  <c r="P97" i="31" s="1"/>
  <c r="AY101" i="21"/>
  <c r="G101" i="31" s="1"/>
  <c r="O107" i="31"/>
  <c r="P107" i="31" s="1"/>
  <c r="O64" i="31"/>
  <c r="P64" i="31" s="1"/>
  <c r="O109" i="31"/>
  <c r="P109" i="31" s="1"/>
  <c r="O108" i="31"/>
  <c r="P108" i="31" s="1"/>
  <c r="O43" i="31"/>
  <c r="P43" i="31" s="1"/>
  <c r="AY100" i="21"/>
  <c r="G100" i="31" s="1"/>
  <c r="O99" i="31"/>
  <c r="P99" i="31" s="1"/>
  <c r="AY78" i="21"/>
  <c r="G78" i="31" s="1"/>
  <c r="O12" i="31"/>
  <c r="P12" i="31" s="1"/>
  <c r="O11" i="31"/>
  <c r="P11" i="31" s="1"/>
  <c r="O51" i="31"/>
  <c r="P51" i="31" s="1"/>
  <c r="O3" i="31"/>
  <c r="P3" i="31" s="1"/>
  <c r="O28" i="31"/>
  <c r="P28" i="31" s="1"/>
  <c r="O110" i="31"/>
  <c r="P110" i="31" s="1"/>
  <c r="AY47" i="21"/>
  <c r="G47" i="31" s="1"/>
  <c r="AY50" i="21"/>
  <c r="G50" i="31" s="1"/>
  <c r="O55" i="31"/>
  <c r="P55" i="31" s="1"/>
  <c r="O7" i="31"/>
  <c r="P7" i="31" s="1"/>
  <c r="O88" i="31"/>
  <c r="P88" i="31" s="1"/>
  <c r="O52" i="31"/>
  <c r="P52" i="31" s="1"/>
  <c r="O29" i="31"/>
  <c r="P29" i="31" s="1"/>
  <c r="O63" i="31"/>
  <c r="P63" i="31" s="1"/>
  <c r="O61" i="31"/>
  <c r="P61" i="31" s="1"/>
  <c r="O44" i="31"/>
  <c r="P44" i="31" s="1"/>
  <c r="AY70" i="21"/>
  <c r="G70" i="31" s="1"/>
  <c r="O89" i="31"/>
  <c r="P89" i="31" s="1"/>
  <c r="O30" i="31"/>
  <c r="P30" i="31" s="1"/>
  <c r="O8" i="31"/>
  <c r="P8" i="31" s="1"/>
  <c r="O9" i="31"/>
  <c r="P9" i="31" s="1"/>
  <c r="AY95" i="21"/>
  <c r="G95" i="31" s="1"/>
  <c r="AY83" i="21"/>
  <c r="G83" i="31" s="1"/>
  <c r="O53" i="31"/>
  <c r="P53" i="31" s="1"/>
  <c r="AY84" i="21"/>
  <c r="G84" i="31" s="1"/>
  <c r="O93" i="31"/>
  <c r="P93" i="31" s="1"/>
  <c r="O65" i="31"/>
  <c r="P65" i="31" s="1"/>
  <c r="O15" i="31"/>
  <c r="P15" i="31" s="1"/>
  <c r="O58" i="31"/>
  <c r="P58" i="31" s="1"/>
  <c r="AY21" i="21"/>
  <c r="G21" i="31" s="1"/>
  <c r="O105" i="31"/>
  <c r="P105" i="31" s="1"/>
  <c r="AY94" i="21"/>
  <c r="G94" i="31" s="1"/>
  <c r="AY27" i="21"/>
  <c r="G27" i="31" s="1"/>
  <c r="O27" i="31"/>
  <c r="P27" i="31" s="1"/>
  <c r="O49" i="31"/>
  <c r="P49" i="31" s="1"/>
  <c r="AY16" i="21"/>
  <c r="G16" i="31" s="1"/>
  <c r="O16" i="31"/>
  <c r="P16" i="31" s="1"/>
  <c r="O72" i="31"/>
  <c r="P72" i="31" s="1"/>
  <c r="O48" i="31"/>
  <c r="P48" i="31" s="1"/>
  <c r="O85" i="31"/>
  <c r="P85" i="31" s="1"/>
  <c r="AY90" i="21"/>
  <c r="G90" i="31" s="1"/>
  <c r="O90" i="31"/>
  <c r="P90" i="31" s="1"/>
  <c r="AY98" i="21"/>
  <c r="G98" i="31" s="1"/>
  <c r="O98" i="31"/>
  <c r="P98" i="31" s="1"/>
  <c r="AY92" i="21"/>
  <c r="G92" i="31" s="1"/>
  <c r="O92" i="31"/>
  <c r="P92" i="31" s="1"/>
  <c r="O91" i="31"/>
  <c r="P91" i="31" s="1"/>
  <c r="AY91" i="21"/>
  <c r="G91" i="31" s="1"/>
  <c r="AY46" i="21"/>
  <c r="G46" i="31" s="1"/>
  <c r="O46" i="31"/>
  <c r="P46" i="31" s="1"/>
  <c r="AY22" i="21"/>
  <c r="G22" i="31" s="1"/>
  <c r="O73" i="31"/>
  <c r="P73" i="31" s="1"/>
  <c r="AY73" i="21"/>
  <c r="G73" i="31" s="1"/>
  <c r="AY45" i="21"/>
  <c r="G45" i="31" s="1"/>
  <c r="O45" i="31"/>
  <c r="P45" i="31" s="1"/>
  <c r="O80" i="31"/>
  <c r="P80" i="31" s="1"/>
  <c r="O71" i="31"/>
  <c r="P71" i="31" s="1"/>
  <c r="AY71" i="21"/>
  <c r="G71" i="31" s="1"/>
  <c r="AY6" i="21"/>
  <c r="G6" i="31" s="1"/>
  <c r="O6" i="31"/>
  <c r="P6" i="31" s="1"/>
  <c r="AY75" i="21"/>
  <c r="G75" i="31" s="1"/>
  <c r="O75" i="31"/>
  <c r="P75" i="31" s="1"/>
  <c r="AY74" i="21"/>
  <c r="G74" i="31" s="1"/>
  <c r="O74" i="31"/>
  <c r="P74" i="31" s="1"/>
</calcChain>
</file>

<file path=xl/sharedStrings.xml><?xml version="1.0" encoding="utf-8"?>
<sst xmlns="http://schemas.openxmlformats.org/spreadsheetml/2006/main" count="1270" uniqueCount="365">
  <si>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</si>
  <si>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</si>
  <si>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</si>
  <si>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</si>
  <si>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</si>
  <si>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</si>
  <si>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</si>
  <si>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</si>
  <si>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</si>
  <si>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</si>
  <si>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</si>
  <si>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</si>
  <si>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</si>
  <si>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</si>
  <si>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</si>
  <si>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</si>
  <si>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</si>
  <si>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</si>
  <si>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</si>
  <si>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</si>
  <si>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</si>
  <si>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</si>
  <si>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</si>
  <si>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</si>
  <si>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</si>
  <si>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</si>
  <si>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</si>
  <si>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</si>
  <si>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</si>
  <si>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</si>
  <si>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</si>
  <si>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</si>
  <si>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</si>
  <si>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</si>
  <si>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</si>
  <si>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</si>
  <si>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</si>
  <si>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</si>
  <si>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</si>
  <si>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</si>
  <si>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</si>
  <si>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</si>
  <si>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</si>
  <si>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</si>
  <si>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</si>
  <si>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</si>
  <si>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</si>
  <si>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</si>
  <si>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</si>
  <si>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</si>
  <si>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</si>
  <si>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</si>
  <si>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</si>
  <si>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</si>
  <si>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</si>
  <si>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</si>
  <si>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</si>
  <si>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</si>
  <si>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</si>
  <si>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</si>
  <si>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</si>
  <si>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</si>
  <si>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</si>
  <si>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</si>
  <si>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</si>
  <si>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</si>
  <si>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</si>
  <si>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</si>
  <si>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</si>
  <si>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</si>
  <si>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</si>
  <si>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</si>
  <si>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</si>
  <si>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</si>
  <si>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</si>
  <si>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</si>
  <si>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</si>
  <si>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</si>
  <si>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</si>
  <si>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</si>
  <si>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</si>
  <si>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</si>
  <si>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</si>
  <si>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</si>
  <si>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</si>
  <si>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</si>
  <si>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</si>
  <si>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</si>
  <si>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</si>
  <si>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</si>
  <si>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</si>
  <si>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</si>
  <si>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</si>
  <si>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</si>
  <si>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</si>
  <si>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</si>
  <si>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</si>
  <si>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</si>
  <si>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</si>
  <si>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</si>
  <si>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</si>
  <si>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</si>
  <si>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</si>
  <si>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</si>
  <si>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</si>
  <si>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</si>
  <si>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</si>
  <si>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</si>
  <si>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</si>
  <si>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</si>
  <si>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</si>
  <si>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</si>
  <si>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</si>
  <si>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PU/EC RWD</t>
  </si>
  <si>
    <t>Silverado 2500 PU/EC 4WD</t>
  </si>
  <si>
    <t>Sierra 2500 PU/EC RWD</t>
  </si>
  <si>
    <t>Sierra 2500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</si>
  <si>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</si>
  <si>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</si>
  <si>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</si>
  <si>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</si>
  <si>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</si>
  <si>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</si>
  <si>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</si>
  <si>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</si>
  <si>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</si>
  <si>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</si>
  <si>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F-150 SuperCab PU/EC 2WD</t>
  </si>
  <si>
    <t>F-150 SuperCab PU/EC 4WD</t>
  </si>
  <si>
    <t>F-150 Regular Cab PU/RC 2WD</t>
  </si>
  <si>
    <t>F-150 Regular Cab PU/RC 4WD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</si>
  <si>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</si>
  <si>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</si>
  <si>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</si>
  <si>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</si>
  <si>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</si>
  <si>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</si>
  <si>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</si>
  <si>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</si>
  <si>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</si>
  <si>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</si>
  <si>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</si>
  <si>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</si>
  <si>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</si>
  <si>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Grand Cherokee SUV 2WD</t>
  </si>
  <si>
    <t>Grand 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</si>
  <si>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</si>
  <si>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</si>
  <si>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</si>
  <si>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</si>
  <si>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</si>
  <si>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</si>
  <si>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</si>
  <si>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Altima 4DR FWD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</si>
  <si>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</si>
  <si>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</si>
  <si>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</si>
  <si>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</si>
  <si>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</si>
  <si>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</si>
  <si>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</si>
  <si>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</si>
  <si>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</si>
  <si>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</si>
  <si>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</si>
  <si>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</si>
  <si>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</si>
  <si>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</si>
  <si>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</si>
  <si>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</si>
  <si>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</si>
  <si>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</si>
  <si>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</si>
  <si>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</si>
  <si>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</si>
  <si>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</si>
  <si>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</si>
  <si>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</si>
  <si>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</si>
  <si>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</si>
  <si>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</si>
  <si>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</si>
  <si>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Y</t>
  </si>
  <si>
    <t>M20150104</t>
  </si>
  <si>
    <t>M20150105</t>
  </si>
  <si>
    <t>Q20180209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</si>
  <si>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</si>
  <si>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</si>
  <si>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</si>
  <si>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</si>
  <si>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</si>
  <si>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</si>
  <si>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</si>
  <si>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</si>
  <si>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</si>
  <si>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</si>
  <si>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</si>
  <si>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</si>
  <si>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</si>
  <si>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</si>
  <si>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</si>
  <si>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</si>
  <si>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</si>
  <si>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</si>
  <si>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</si>
  <si>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</si>
  <si>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</si>
  <si>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</si>
  <si>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</si>
  <si>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</si>
  <si>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</si>
  <si>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</si>
  <si>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</si>
  <si>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</si>
  <si>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</si>
  <si>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</si>
  <si>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</si>
  <si>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</si>
  <si>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</si>
  <si>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</si>
  <si>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</si>
  <si>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</si>
  <si>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</si>
  <si>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</si>
  <si>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</si>
  <si>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</si>
  <si>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</si>
  <si>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O20195501</t>
  </si>
  <si>
    <t>Cruze 4DR FWD</t>
  </si>
  <si>
    <t>Cruze 5HB FWD</t>
  </si>
  <si>
    <t>M20160103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</si>
  <si>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</si>
  <si>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</si>
  <si>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</si>
  <si>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</si>
  <si>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</si>
  <si>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</si>
  <si>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</si>
  <si>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</si>
  <si>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</si>
  <si>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</si>
  <si>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</si>
  <si>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</si>
  <si>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</si>
  <si>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</si>
  <si>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CR-V SUV AWD</t>
  </si>
  <si>
    <t>CR-V SUV FWD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</si>
  <si>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</si>
  <si>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</si>
  <si>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</si>
  <si>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</si>
  <si>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</si>
  <si>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</si>
  <si>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</si>
  <si>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</si>
  <si>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</si>
  <si>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</si>
  <si>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</si>
  <si>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</si>
  <si>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</si>
  <si>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</si>
  <si>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</si>
  <si>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</si>
  <si>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</si>
  <si>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</si>
  <si>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</si>
  <si>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</si>
  <si>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</si>
  <si>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</si>
  <si>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</si>
  <si>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</si>
  <si>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</si>
  <si>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</si>
  <si>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</si>
  <si>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</si>
  <si>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</si>
  <si>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</si>
  <si>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</si>
  <si>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</si>
  <si>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</si>
  <si>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</si>
  <si>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</si>
  <si>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</si>
  <si>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</si>
  <si>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</si>
  <si>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</si>
  <si>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</si>
  <si>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</si>
  <si>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</si>
  <si>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</si>
  <si>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</si>
  <si>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</si>
  <si>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</si>
  <si>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</si>
  <si>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</si>
  <si>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</si>
  <si>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</si>
  <si>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</si>
  <si>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</si>
  <si>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</si>
  <si>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</si>
  <si>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</si>
  <si>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</si>
  <si>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</si>
  <si>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</si>
  <si>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</si>
  <si>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</si>
  <si>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</si>
  <si>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</si>
  <si>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</si>
  <si>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</si>
  <si>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</si>
  <si>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</si>
  <si>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</si>
  <si>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</si>
  <si>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</si>
  <si>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</si>
  <si>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</si>
  <si>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</si>
  <si>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</si>
  <si>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</si>
  <si>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</si>
  <si>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</si>
  <si>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</si>
  <si>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</si>
  <si>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</si>
  <si>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</si>
  <si>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</si>
  <si>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Tesla</t>
  </si>
  <si>
    <t>Model 3 AWD</t>
  </si>
  <si>
    <t>O20185002</t>
  </si>
  <si>
    <t>O20185001</t>
  </si>
  <si>
    <t>O20195000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</si>
  <si>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</si>
  <si>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</si>
  <si>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</si>
  <si>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</si>
  <si>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</si>
  <si>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</si>
  <si>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</si>
  <si>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M20190308</t>
  </si>
  <si>
    <t>M20190312</t>
  </si>
  <si>
    <t>M20190311</t>
  </si>
  <si>
    <t>M20190105</t>
  </si>
  <si>
    <t>M20190310</t>
  </si>
  <si>
    <t>M20190104</t>
  </si>
  <si>
    <t>M20194209</t>
  </si>
  <si>
    <t>Niro Hybrid SUV FWD</t>
  </si>
  <si>
    <t>M20190103</t>
  </si>
  <si>
    <t>M20194211</t>
  </si>
  <si>
    <t>M20194210</t>
  </si>
  <si>
    <t>M20195301</t>
  </si>
  <si>
    <t>M20195300</t>
  </si>
  <si>
    <t>M20190115</t>
  </si>
  <si>
    <t>M20195302</t>
  </si>
  <si>
    <t>O20195200</t>
  </si>
  <si>
    <t>Altima 4DR AWD</t>
  </si>
  <si>
    <t>O20195202</t>
  </si>
  <si>
    <t>M20190203</t>
  </si>
  <si>
    <t>O20195201</t>
  </si>
  <si>
    <t>M20190116</t>
  </si>
  <si>
    <t>M20190318</t>
  </si>
  <si>
    <t>M20190204</t>
  </si>
  <si>
    <t>M20190319</t>
  </si>
  <si>
    <t>M20190320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</si>
</sst>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6" formatCode="[$-409]mmmm\-yy;@"/>
    <numFmt numFmtId="167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167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2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/>
    <xf numFmtId="1" fontId="4" fillId="0" borderId="0" xfId="0" applyNumberFormat="1" applyFont="1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2" fontId="5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4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64" fontId="4" fillId="0" borderId="0" xfId="0" applyNumberFormat="1" applyFont="1" applyFill="1"/>
    <xf numFmtId="2" fontId="5" fillId="0" borderId="0" xfId="0" applyNumberFormat="1" applyFont="1" applyFill="1"/>
    <xf numFmtId="0" fontId="4" fillId="0" borderId="0" xfId="0" applyFont="1" applyFill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4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activeCell="A2" sqref="A2"/>
    </sheetView>
  </sheetViews>
  <sheetFormatPr defaultColWidth="9.140625" defaultRowHeight="13.15" customHeight="1"/>
  <cols>
    <col min="1" max="1" width="13.5703125" style="74" customWidth="1"/>
    <col min="2" max="2" width="43.85546875" style="74" customWidth="1"/>
    <col min="3" max="3" width="4.5703125" style="71" bestFit="1" customWidth="1"/>
    <col min="4" max="4" width="4.42578125" style="71" bestFit="1" customWidth="1"/>
    <col min="5" max="5" width="18" style="71" bestFit="1" customWidth="1"/>
    <col min="6" max="6" width="13.140625" style="71" bestFit="1" customWidth="1"/>
    <col min="7" max="7" width="7.7109375" style="75" customWidth="1"/>
    <col min="8" max="8" width="7.42578125" style="75" bestFit="1" customWidth="1"/>
    <col min="9" max="9" width="7.7109375" style="76" bestFit="1" customWidth="1"/>
    <col min="10" max="10" width="7.140625" style="75" bestFit="1" customWidth="1"/>
    <col min="11" max="16384" width="9.140625" style="71"/>
  </cols>
  <sheetData>
    <row r="1" spans="1:10" s="57" customFormat="1" ht="13.15" customHeight="1" thickBot="1">
      <c r="A1" s="54"/>
      <c r="B1" s="54"/>
      <c r="C1" s="54"/>
      <c r="D1" s="54"/>
      <c r="E1" s="54"/>
      <c r="F1" s="54"/>
      <c r="G1" s="55"/>
      <c r="H1" s="55"/>
      <c r="I1" s="56"/>
      <c r="J1" s="55" t="s">
        <v>18</v>
      </c>
    </row>
    <row r="2" spans="1:10" s="57" customFormat="1" ht="13.15" customHeight="1" thickBot="1">
      <c r="A2" s="53" t="s">
        <v>19</v>
      </c>
      <c r="B2" s="58" t="s">
        <v>20</v>
      </c>
      <c r="C2" s="58" t="s">
        <v>21</v>
      </c>
      <c r="D2" s="58" t="s">
        <v>22</v>
      </c>
      <c r="E2" s="58" t="s">
        <v>70</v>
      </c>
      <c r="F2" s="59" t="s">
        <v>71</v>
      </c>
      <c r="G2" s="60" t="s">
        <v>48</v>
      </c>
      <c r="H2" s="61" t="s">
        <v>8</v>
      </c>
      <c r="I2" s="62" t="s">
        <v>68</v>
      </c>
      <c r="J2" s="63" t="s">
        <v>45</v>
      </c>
    </row>
    <row r="3" spans="1:10" ht="13.15" customHeight="1">
      <c r="A3" s="127" t="s">
        <v>87</v>
      </c>
      <c r="B3" s="128" t="s">
        <v>95</v>
      </c>
      <c r="C3" s="64">
        <v>2019</v>
      </c>
      <c r="D3" s="65">
        <v>1.24</v>
      </c>
      <c r="E3" s="65" t="s">
        <v>182</v>
      </c>
      <c r="F3" s="66" t="s">
        <v>86</v>
      </c>
      <c r="G3" s="67">
        <f t="shared" ref="G3:G26" si="0">IF(F3="Y",((1/(1+EXP(2.6968+(1.1686*LN(D3-0.9)))))),((1/(1+EXP(2.8891+(1.1686*(LN(D3-0.9))))))))</f>
        <v>0.1640492476036079</v>
      </c>
      <c r="H3" s="68">
        <f t="shared" ref="H3:H26" si="1">ROUND(G3,3)</f>
        <v>0.16400000000000001</v>
      </c>
      <c r="I3" s="69">
        <f t="shared" ref="I3:I26" si="2">ROUND(H3/0.15,2)</f>
        <v>1.0900000000000001</v>
      </c>
      <c r="J3" s="70">
        <f t="shared" ref="J3:J26" si="3">IF(I3&lt;0.673,5,IF(I3&lt;1.33,4,IF(I3&lt;2,3,IF(I3&lt;2.67,2,1))))</f>
        <v>4</v>
      </c>
    </row>
    <row r="4" spans="1:10" ht="13.15" customHeight="1">
      <c r="A4" s="127" t="s">
        <v>87</v>
      </c>
      <c r="B4" s="128" t="s">
        <v>101</v>
      </c>
      <c r="C4" s="64">
        <v>2019</v>
      </c>
      <c r="D4" s="18">
        <v>1.27</v>
      </c>
      <c r="E4" s="18" t="s">
        <v>182</v>
      </c>
      <c r="F4" s="44" t="s">
        <v>86</v>
      </c>
      <c r="G4" s="67">
        <f t="shared" si="0"/>
        <v>0.15094392869398887</v>
      </c>
      <c r="H4" s="68">
        <f t="shared" si="1"/>
        <v>0.151</v>
      </c>
      <c r="I4" s="69">
        <f t="shared" si="2"/>
        <v>1.01</v>
      </c>
      <c r="J4" s="70">
        <f t="shared" si="3"/>
        <v>4</v>
      </c>
    </row>
    <row r="5" spans="1:10" ht="13.15" customHeight="1">
      <c r="A5" s="129" t="s">
        <v>91</v>
      </c>
      <c r="B5" s="128" t="s">
        <v>210</v>
      </c>
      <c r="C5" s="64">
        <v>2019</v>
      </c>
      <c r="D5" s="65">
        <v>1.25</v>
      </c>
      <c r="E5" s="65" t="s">
        <v>182</v>
      </c>
      <c r="F5" s="66" t="s">
        <v>86</v>
      </c>
      <c r="G5" s="67">
        <f t="shared" si="0"/>
        <v>0.15945645755950677</v>
      </c>
      <c r="H5" s="68">
        <f t="shared" si="1"/>
        <v>0.159</v>
      </c>
      <c r="I5" s="69">
        <f t="shared" si="2"/>
        <v>1.06</v>
      </c>
      <c r="J5" s="70">
        <f t="shared" si="3"/>
        <v>4</v>
      </c>
    </row>
    <row r="6" spans="1:10" ht="13.15" customHeight="1">
      <c r="A6" s="127" t="s">
        <v>92</v>
      </c>
      <c r="B6" s="130" t="s">
        <v>98</v>
      </c>
      <c r="C6" s="64">
        <v>2019</v>
      </c>
      <c r="D6" s="65">
        <v>1.22</v>
      </c>
      <c r="E6" s="65" t="s">
        <v>182</v>
      </c>
      <c r="F6" s="66" t="s">
        <v>86</v>
      </c>
      <c r="G6" s="67">
        <f t="shared" si="0"/>
        <v>0.17399746725853527</v>
      </c>
      <c r="H6" s="68">
        <f t="shared" si="1"/>
        <v>0.17399999999999999</v>
      </c>
      <c r="I6" s="69">
        <f t="shared" si="2"/>
        <v>1.1599999999999999</v>
      </c>
      <c r="J6" s="70">
        <f t="shared" si="3"/>
        <v>4</v>
      </c>
    </row>
    <row r="7" spans="1:10" ht="13.15" customHeight="1">
      <c r="A7" s="127" t="s">
        <v>92</v>
      </c>
      <c r="B7" s="130" t="s">
        <v>97</v>
      </c>
      <c r="C7" s="64">
        <v>2019</v>
      </c>
      <c r="D7" s="65">
        <v>1.23</v>
      </c>
      <c r="E7" s="65" t="s">
        <v>182</v>
      </c>
      <c r="F7" s="66" t="s">
        <v>86</v>
      </c>
      <c r="G7" s="67">
        <f t="shared" si="0"/>
        <v>0.16888967495700072</v>
      </c>
      <c r="H7" s="68">
        <f t="shared" si="1"/>
        <v>0.16900000000000001</v>
      </c>
      <c r="I7" s="69">
        <f t="shared" si="2"/>
        <v>1.1299999999999999</v>
      </c>
      <c r="J7" s="70">
        <f t="shared" si="3"/>
        <v>4</v>
      </c>
    </row>
    <row r="8" spans="1:10" ht="13.15" customHeight="1">
      <c r="A8" s="127" t="s">
        <v>92</v>
      </c>
      <c r="B8" s="130" t="s">
        <v>96</v>
      </c>
      <c r="C8" s="64">
        <v>2019</v>
      </c>
      <c r="D8" s="18">
        <v>1.25</v>
      </c>
      <c r="E8" s="18" t="s">
        <v>182</v>
      </c>
      <c r="F8" s="44" t="s">
        <v>86</v>
      </c>
      <c r="G8" s="67">
        <f t="shared" si="0"/>
        <v>0.15945645755950677</v>
      </c>
      <c r="H8" s="68">
        <f t="shared" si="1"/>
        <v>0.159</v>
      </c>
      <c r="I8" s="69">
        <f t="shared" si="2"/>
        <v>1.06</v>
      </c>
      <c r="J8" s="70">
        <f t="shared" si="3"/>
        <v>4</v>
      </c>
    </row>
    <row r="9" spans="1:10" ht="13.15" customHeight="1">
      <c r="A9" s="127" t="s">
        <v>93</v>
      </c>
      <c r="B9" s="130" t="s">
        <v>99</v>
      </c>
      <c r="C9" s="64">
        <v>2019</v>
      </c>
      <c r="D9" s="18">
        <v>1.23</v>
      </c>
      <c r="E9" s="10" t="s">
        <v>182</v>
      </c>
      <c r="F9" s="72" t="s">
        <v>86</v>
      </c>
      <c r="G9" s="67">
        <f t="shared" si="0"/>
        <v>0.16888967495700072</v>
      </c>
      <c r="H9" s="68">
        <f t="shared" si="1"/>
        <v>0.16900000000000001</v>
      </c>
      <c r="I9" s="69">
        <f t="shared" si="2"/>
        <v>1.1299999999999999</v>
      </c>
      <c r="J9" s="70">
        <f t="shared" si="3"/>
        <v>4</v>
      </c>
    </row>
    <row r="10" spans="1:10" ht="13.15" customHeight="1">
      <c r="A10" s="127" t="s">
        <v>93</v>
      </c>
      <c r="B10" s="130" t="s">
        <v>100</v>
      </c>
      <c r="C10" s="64">
        <v>2019</v>
      </c>
      <c r="D10" s="18">
        <v>1.26</v>
      </c>
      <c r="E10" s="10" t="s">
        <v>182</v>
      </c>
      <c r="F10" s="72" t="s">
        <v>86</v>
      </c>
      <c r="G10" s="67">
        <f t="shared" si="0"/>
        <v>0.15509342889208913</v>
      </c>
      <c r="H10" s="68">
        <f t="shared" si="1"/>
        <v>0.155</v>
      </c>
      <c r="I10" s="69">
        <f t="shared" si="2"/>
        <v>1.03</v>
      </c>
      <c r="J10" s="70">
        <f t="shared" si="3"/>
        <v>4</v>
      </c>
    </row>
    <row r="11" spans="1:10" ht="13.15" customHeight="1">
      <c r="A11" s="131" t="s">
        <v>94</v>
      </c>
      <c r="B11" s="9" t="s">
        <v>102</v>
      </c>
      <c r="C11" s="64">
        <v>2019</v>
      </c>
      <c r="D11" s="18">
        <v>1.26</v>
      </c>
      <c r="E11" s="18" t="s">
        <v>182</v>
      </c>
      <c r="F11" s="44" t="s">
        <v>86</v>
      </c>
      <c r="G11" s="67">
        <f t="shared" si="0"/>
        <v>0.15509342889208913</v>
      </c>
      <c r="H11" s="68">
        <f t="shared" si="1"/>
        <v>0.155</v>
      </c>
      <c r="I11" s="69">
        <f t="shared" si="2"/>
        <v>1.03</v>
      </c>
      <c r="J11" s="70">
        <f t="shared" si="3"/>
        <v>4</v>
      </c>
    </row>
    <row r="12" spans="1:10" ht="13.15" customHeight="1">
      <c r="A12" s="131" t="s">
        <v>94</v>
      </c>
      <c r="B12" s="9" t="s">
        <v>103</v>
      </c>
      <c r="C12" s="64">
        <v>2019</v>
      </c>
      <c r="D12" s="18">
        <v>1.28</v>
      </c>
      <c r="E12" s="18" t="s">
        <v>182</v>
      </c>
      <c r="F12" s="44" t="s">
        <v>86</v>
      </c>
      <c r="G12" s="67">
        <f t="shared" si="0"/>
        <v>0.14699318560666366</v>
      </c>
      <c r="H12" s="68">
        <f t="shared" si="1"/>
        <v>0.14699999999999999</v>
      </c>
      <c r="I12" s="69">
        <f t="shared" si="2"/>
        <v>0.98</v>
      </c>
      <c r="J12" s="70">
        <f t="shared" si="3"/>
        <v>4</v>
      </c>
    </row>
    <row r="13" spans="1:10" ht="13.15" customHeight="1">
      <c r="A13" s="129" t="s">
        <v>94</v>
      </c>
      <c r="B13" s="132" t="s">
        <v>228</v>
      </c>
      <c r="C13" s="64">
        <v>2019</v>
      </c>
      <c r="D13" s="18">
        <v>1.42</v>
      </c>
      <c r="E13" s="65" t="s">
        <v>86</v>
      </c>
      <c r="F13" s="65" t="s">
        <v>86</v>
      </c>
      <c r="G13" s="67">
        <f t="shared" si="0"/>
        <v>0.10669807295458973</v>
      </c>
      <c r="H13" s="68">
        <f t="shared" si="1"/>
        <v>0.107</v>
      </c>
      <c r="I13" s="69">
        <f t="shared" si="2"/>
        <v>0.71</v>
      </c>
      <c r="J13" s="70">
        <f t="shared" si="3"/>
        <v>4</v>
      </c>
    </row>
    <row r="14" spans="1:10" ht="13.15" customHeight="1">
      <c r="A14" s="133" t="s">
        <v>94</v>
      </c>
      <c r="B14" s="18" t="s">
        <v>229</v>
      </c>
      <c r="C14" s="64">
        <v>2019</v>
      </c>
      <c r="D14" s="18">
        <v>1.42</v>
      </c>
      <c r="E14" s="65" t="s">
        <v>86</v>
      </c>
      <c r="F14" s="65" t="s">
        <v>86</v>
      </c>
      <c r="G14" s="67">
        <f t="shared" si="0"/>
        <v>0.10669807295458973</v>
      </c>
      <c r="H14" s="68">
        <f t="shared" si="1"/>
        <v>0.107</v>
      </c>
      <c r="I14" s="69">
        <f t="shared" si="2"/>
        <v>0.71</v>
      </c>
      <c r="J14" s="70">
        <f t="shared" si="3"/>
        <v>4</v>
      </c>
    </row>
    <row r="15" spans="1:10" ht="13.15" customHeight="1">
      <c r="A15" s="131" t="s">
        <v>94</v>
      </c>
      <c r="B15" s="9" t="s">
        <v>104</v>
      </c>
      <c r="C15" s="64">
        <v>2019</v>
      </c>
      <c r="D15" s="18">
        <v>1.19</v>
      </c>
      <c r="E15" s="18" t="s">
        <v>182</v>
      </c>
      <c r="F15" s="44" t="s">
        <v>86</v>
      </c>
      <c r="G15" s="67">
        <f t="shared" si="0"/>
        <v>0.19115541116675627</v>
      </c>
      <c r="H15" s="68">
        <f t="shared" si="1"/>
        <v>0.191</v>
      </c>
      <c r="I15" s="69">
        <f t="shared" si="2"/>
        <v>1.27</v>
      </c>
      <c r="J15" s="70">
        <f t="shared" si="3"/>
        <v>4</v>
      </c>
    </row>
    <row r="16" spans="1:10" ht="13.15" customHeight="1">
      <c r="A16" s="131" t="s">
        <v>94</v>
      </c>
      <c r="B16" s="9" t="s">
        <v>105</v>
      </c>
      <c r="C16" s="64">
        <v>2019</v>
      </c>
      <c r="D16" s="18">
        <v>1.18</v>
      </c>
      <c r="E16" s="18" t="s">
        <v>182</v>
      </c>
      <c r="F16" s="44" t="s">
        <v>86</v>
      </c>
      <c r="G16" s="67">
        <f t="shared" si="0"/>
        <v>0.19757624015247355</v>
      </c>
      <c r="H16" s="68">
        <f t="shared" si="1"/>
        <v>0.19800000000000001</v>
      </c>
      <c r="I16" s="69">
        <f t="shared" si="2"/>
        <v>1.32</v>
      </c>
      <c r="J16" s="70">
        <f t="shared" si="3"/>
        <v>4</v>
      </c>
    </row>
    <row r="17" spans="1:10" ht="13.15" customHeight="1">
      <c r="A17" s="134" t="s">
        <v>106</v>
      </c>
      <c r="B17" s="65" t="s">
        <v>107</v>
      </c>
      <c r="C17" s="64">
        <v>2019</v>
      </c>
      <c r="D17" s="18">
        <v>1.19</v>
      </c>
      <c r="E17" s="18" t="s">
        <v>182</v>
      </c>
      <c r="F17" s="44" t="s">
        <v>86</v>
      </c>
      <c r="G17" s="67">
        <f t="shared" si="0"/>
        <v>0.19115541116675627</v>
      </c>
      <c r="H17" s="68">
        <f t="shared" si="1"/>
        <v>0.191</v>
      </c>
      <c r="I17" s="69">
        <f t="shared" si="2"/>
        <v>1.27</v>
      </c>
      <c r="J17" s="70">
        <f t="shared" si="3"/>
        <v>4</v>
      </c>
    </row>
    <row r="18" spans="1:10" ht="13.15" customHeight="1">
      <c r="A18" s="134" t="s">
        <v>106</v>
      </c>
      <c r="B18" s="65" t="s">
        <v>108</v>
      </c>
      <c r="C18" s="64">
        <v>2019</v>
      </c>
      <c r="D18" s="18">
        <v>1.18</v>
      </c>
      <c r="E18" s="18" t="s">
        <v>182</v>
      </c>
      <c r="F18" s="44" t="s">
        <v>86</v>
      </c>
      <c r="G18" s="67">
        <f t="shared" si="0"/>
        <v>0.19757624015247355</v>
      </c>
      <c r="H18" s="68">
        <f t="shared" si="1"/>
        <v>0.19800000000000001</v>
      </c>
      <c r="I18" s="69">
        <f t="shared" si="2"/>
        <v>1.32</v>
      </c>
      <c r="J18" s="70">
        <f t="shared" si="3"/>
        <v>4</v>
      </c>
    </row>
    <row r="19" spans="1:10" ht="13.15" customHeight="1">
      <c r="A19" s="131" t="s">
        <v>94</v>
      </c>
      <c r="B19" s="9" t="s">
        <v>109</v>
      </c>
      <c r="C19" s="64">
        <v>2019</v>
      </c>
      <c r="D19" s="18">
        <v>1.19</v>
      </c>
      <c r="E19" s="18" t="s">
        <v>182</v>
      </c>
      <c r="F19" s="44" t="s">
        <v>86</v>
      </c>
      <c r="G19" s="67">
        <f t="shared" si="0"/>
        <v>0.19115541116675627</v>
      </c>
      <c r="H19" s="68">
        <f t="shared" si="1"/>
        <v>0.191</v>
      </c>
      <c r="I19" s="69">
        <f t="shared" si="2"/>
        <v>1.27</v>
      </c>
      <c r="J19" s="70">
        <f t="shared" si="3"/>
        <v>4</v>
      </c>
    </row>
    <row r="20" spans="1:10" ht="13.15" customHeight="1">
      <c r="A20" s="131" t="s">
        <v>94</v>
      </c>
      <c r="B20" s="9" t="s">
        <v>110</v>
      </c>
      <c r="C20" s="64">
        <v>2019</v>
      </c>
      <c r="D20" s="18">
        <v>1.18</v>
      </c>
      <c r="E20" s="18" t="s">
        <v>182</v>
      </c>
      <c r="F20" s="44" t="s">
        <v>86</v>
      </c>
      <c r="G20" s="67">
        <f t="shared" si="0"/>
        <v>0.19757624015247355</v>
      </c>
      <c r="H20" s="68">
        <f t="shared" si="1"/>
        <v>0.19800000000000001</v>
      </c>
      <c r="I20" s="69">
        <f t="shared" si="2"/>
        <v>1.32</v>
      </c>
      <c r="J20" s="70">
        <f t="shared" si="3"/>
        <v>4</v>
      </c>
    </row>
    <row r="21" spans="1:10" ht="13.15" customHeight="1">
      <c r="A21" s="134" t="s">
        <v>106</v>
      </c>
      <c r="B21" s="65" t="s">
        <v>111</v>
      </c>
      <c r="C21" s="64">
        <v>2019</v>
      </c>
      <c r="D21" s="65">
        <v>1.19</v>
      </c>
      <c r="E21" s="65" t="s">
        <v>182</v>
      </c>
      <c r="F21" s="66" t="s">
        <v>86</v>
      </c>
      <c r="G21" s="67">
        <f t="shared" si="0"/>
        <v>0.19115541116675627</v>
      </c>
      <c r="H21" s="68">
        <f t="shared" si="1"/>
        <v>0.191</v>
      </c>
      <c r="I21" s="69">
        <f t="shared" si="2"/>
        <v>1.27</v>
      </c>
      <c r="J21" s="70">
        <f t="shared" si="3"/>
        <v>4</v>
      </c>
    </row>
    <row r="22" spans="1:10" ht="13.15" customHeight="1">
      <c r="A22" s="134" t="s">
        <v>106</v>
      </c>
      <c r="B22" s="65" t="s">
        <v>112</v>
      </c>
      <c r="C22" s="64">
        <v>2019</v>
      </c>
      <c r="D22" s="65">
        <v>1.18</v>
      </c>
      <c r="E22" s="65" t="s">
        <v>182</v>
      </c>
      <c r="F22" s="66" t="s">
        <v>86</v>
      </c>
      <c r="G22" s="67">
        <f t="shared" si="0"/>
        <v>0.19757624015247355</v>
      </c>
      <c r="H22" s="68">
        <f t="shared" si="1"/>
        <v>0.19800000000000001</v>
      </c>
      <c r="I22" s="69">
        <f t="shared" si="2"/>
        <v>1.32</v>
      </c>
      <c r="J22" s="70">
        <f t="shared" si="3"/>
        <v>4</v>
      </c>
    </row>
    <row r="23" spans="1:10" ht="13.15" customHeight="1">
      <c r="A23" s="134" t="s">
        <v>94</v>
      </c>
      <c r="B23" s="65" t="s">
        <v>200</v>
      </c>
      <c r="C23" s="64">
        <v>2019</v>
      </c>
      <c r="D23" s="65">
        <v>1.19</v>
      </c>
      <c r="E23" s="65" t="s">
        <v>182</v>
      </c>
      <c r="F23" s="66" t="s">
        <v>86</v>
      </c>
      <c r="G23" s="67">
        <f t="shared" si="0"/>
        <v>0.19115541116675627</v>
      </c>
      <c r="H23" s="68">
        <f t="shared" si="1"/>
        <v>0.191</v>
      </c>
      <c r="I23" s="69">
        <f t="shared" si="2"/>
        <v>1.27</v>
      </c>
      <c r="J23" s="70">
        <f t="shared" si="3"/>
        <v>4</v>
      </c>
    </row>
    <row r="24" spans="1:10" ht="13.15" customHeight="1">
      <c r="A24" s="134" t="s">
        <v>94</v>
      </c>
      <c r="B24" s="65" t="s">
        <v>201</v>
      </c>
      <c r="C24" s="64">
        <v>2019</v>
      </c>
      <c r="D24" s="65">
        <v>1.18</v>
      </c>
      <c r="E24" s="65" t="s">
        <v>182</v>
      </c>
      <c r="F24" s="66" t="s">
        <v>86</v>
      </c>
      <c r="G24" s="67">
        <f t="shared" si="0"/>
        <v>0.19757624015247355</v>
      </c>
      <c r="H24" s="68">
        <f t="shared" si="1"/>
        <v>0.19800000000000001</v>
      </c>
      <c r="I24" s="69">
        <f t="shared" si="2"/>
        <v>1.32</v>
      </c>
      <c r="J24" s="70">
        <f t="shared" si="3"/>
        <v>4</v>
      </c>
    </row>
    <row r="25" spans="1:10" ht="13.15" customHeight="1">
      <c r="A25" s="134" t="s">
        <v>106</v>
      </c>
      <c r="B25" s="65" t="s">
        <v>202</v>
      </c>
      <c r="C25" s="64">
        <v>2019</v>
      </c>
      <c r="D25" s="65">
        <v>1.19</v>
      </c>
      <c r="E25" s="65" t="s">
        <v>182</v>
      </c>
      <c r="F25" s="66" t="s">
        <v>86</v>
      </c>
      <c r="G25" s="67">
        <f t="shared" si="0"/>
        <v>0.19115541116675627</v>
      </c>
      <c r="H25" s="68">
        <f t="shared" si="1"/>
        <v>0.191</v>
      </c>
      <c r="I25" s="69">
        <f t="shared" si="2"/>
        <v>1.27</v>
      </c>
      <c r="J25" s="70">
        <f t="shared" si="3"/>
        <v>4</v>
      </c>
    </row>
    <row r="26" spans="1:10" ht="13.15" customHeight="1">
      <c r="A26" s="134" t="s">
        <v>106</v>
      </c>
      <c r="B26" s="65" t="s">
        <v>203</v>
      </c>
      <c r="C26" s="64">
        <v>2019</v>
      </c>
      <c r="D26" s="65">
        <v>1.18</v>
      </c>
      <c r="E26" s="65" t="s">
        <v>182</v>
      </c>
      <c r="F26" s="66" t="s">
        <v>86</v>
      </c>
      <c r="G26" s="67">
        <f t="shared" si="0"/>
        <v>0.19757624015247355</v>
      </c>
      <c r="H26" s="68">
        <f t="shared" si="1"/>
        <v>0.19800000000000001</v>
      </c>
      <c r="I26" s="69">
        <f t="shared" si="2"/>
        <v>1.32</v>
      </c>
      <c r="J26" s="70">
        <f t="shared" si="3"/>
        <v>4</v>
      </c>
    </row>
    <row r="27" spans="1:10" ht="13.15" customHeight="1">
      <c r="A27" s="131" t="s">
        <v>94</v>
      </c>
      <c r="B27" s="9" t="s">
        <v>113</v>
      </c>
      <c r="C27" s="64">
        <v>2019</v>
      </c>
      <c r="D27" s="65">
        <v>1.17</v>
      </c>
      <c r="E27" s="65" t="s">
        <v>182</v>
      </c>
      <c r="F27" s="65" t="s">
        <v>86</v>
      </c>
      <c r="G27" s="67">
        <f t="shared" ref="G27:G71" si="4">IF(F27="Y",((1/(1+EXP(2.6968+(1.1686*LN(D27-0.9)))))),((1/(1+EXP(2.8891+(1.1686*(LN(D27-0.9))))))))</f>
        <v>0.20440074909401917</v>
      </c>
      <c r="H27" s="68">
        <f t="shared" ref="H27:H71" si="5">ROUND(G27,3)</f>
        <v>0.20399999999999999</v>
      </c>
      <c r="I27" s="69">
        <f t="shared" ref="I27:I71" si="6">ROUND(H27/0.15,2)</f>
        <v>1.36</v>
      </c>
      <c r="J27" s="70">
        <f t="shared" ref="J27:J71" si="7">IF(I27&lt;0.673,5,IF(I27&lt;1.33,4,IF(I27&lt;2,3,IF(I27&lt;2.67,2,1))))</f>
        <v>3</v>
      </c>
    </row>
    <row r="28" spans="1:10" ht="13.15" customHeight="1">
      <c r="A28" s="131" t="s">
        <v>94</v>
      </c>
      <c r="B28" s="9" t="s">
        <v>114</v>
      </c>
      <c r="C28" s="64">
        <v>2019</v>
      </c>
      <c r="D28" s="65">
        <v>1.17</v>
      </c>
      <c r="E28" s="65" t="s">
        <v>182</v>
      </c>
      <c r="F28" s="65" t="s">
        <v>86</v>
      </c>
      <c r="G28" s="67">
        <f t="shared" ref="G28:G46" si="8">IF(F28="Y",((1/(1+EXP(2.6968+(1.1686*LN(D28-0.9)))))),((1/(1+EXP(2.8891+(1.1686*(LN(D28-0.9))))))))</f>
        <v>0.20440074909401917</v>
      </c>
      <c r="H28" s="68">
        <f t="shared" ref="H28:H46" si="9">ROUND(G28,3)</f>
        <v>0.20399999999999999</v>
      </c>
      <c r="I28" s="69">
        <f t="shared" ref="I28:I46" si="10">ROUND(H28/0.15,2)</f>
        <v>1.36</v>
      </c>
      <c r="J28" s="70">
        <f t="shared" ref="J28:J46" si="11">IF(I28&lt;0.673,5,IF(I28&lt;1.33,4,IF(I28&lt;2,3,IF(I28&lt;2.67,2,1))))</f>
        <v>3</v>
      </c>
    </row>
    <row r="29" spans="1:10" ht="13.15" customHeight="1">
      <c r="A29" s="134" t="s">
        <v>106</v>
      </c>
      <c r="B29" s="65" t="s">
        <v>115</v>
      </c>
      <c r="C29" s="64">
        <v>2019</v>
      </c>
      <c r="D29" s="65">
        <v>1.17</v>
      </c>
      <c r="E29" s="65" t="s">
        <v>182</v>
      </c>
      <c r="F29" s="65" t="s">
        <v>86</v>
      </c>
      <c r="G29" s="67">
        <f t="shared" si="8"/>
        <v>0.20440074909401917</v>
      </c>
      <c r="H29" s="68">
        <f t="shared" si="9"/>
        <v>0.20399999999999999</v>
      </c>
      <c r="I29" s="69">
        <f t="shared" si="10"/>
        <v>1.36</v>
      </c>
      <c r="J29" s="70">
        <f t="shared" si="11"/>
        <v>3</v>
      </c>
    </row>
    <row r="30" spans="1:10" ht="13.15" customHeight="1">
      <c r="A30" s="134" t="s">
        <v>106</v>
      </c>
      <c r="B30" s="65" t="s">
        <v>116</v>
      </c>
      <c r="C30" s="64">
        <v>2019</v>
      </c>
      <c r="D30" s="65">
        <v>1.17</v>
      </c>
      <c r="E30" s="65" t="s">
        <v>182</v>
      </c>
      <c r="F30" s="65" t="s">
        <v>86</v>
      </c>
      <c r="G30" s="67">
        <f t="shared" si="8"/>
        <v>0.20440074909401917</v>
      </c>
      <c r="H30" s="68">
        <f t="shared" si="9"/>
        <v>0.20399999999999999</v>
      </c>
      <c r="I30" s="69">
        <f t="shared" si="10"/>
        <v>1.36</v>
      </c>
      <c r="J30" s="70">
        <f t="shared" si="11"/>
        <v>3</v>
      </c>
    </row>
    <row r="31" spans="1:10" ht="13.15" customHeight="1">
      <c r="A31" s="134" t="s">
        <v>94</v>
      </c>
      <c r="B31" s="65" t="s">
        <v>216</v>
      </c>
      <c r="C31" s="64">
        <v>2019</v>
      </c>
      <c r="D31" s="65">
        <v>1.17</v>
      </c>
      <c r="E31" s="65" t="s">
        <v>182</v>
      </c>
      <c r="F31" s="65" t="s">
        <v>86</v>
      </c>
      <c r="G31" s="67">
        <f t="shared" si="8"/>
        <v>0.20440074909401917</v>
      </c>
      <c r="H31" s="68">
        <f t="shared" si="9"/>
        <v>0.20399999999999999</v>
      </c>
      <c r="I31" s="69">
        <f t="shared" si="10"/>
        <v>1.36</v>
      </c>
      <c r="J31" s="70">
        <f t="shared" si="11"/>
        <v>3</v>
      </c>
    </row>
    <row r="32" spans="1:10" ht="13.15" customHeight="1">
      <c r="A32" s="134" t="s">
        <v>94</v>
      </c>
      <c r="B32" s="65" t="s">
        <v>217</v>
      </c>
      <c r="C32" s="64">
        <v>2019</v>
      </c>
      <c r="D32" s="65">
        <v>1.17</v>
      </c>
      <c r="E32" s="65" t="s">
        <v>182</v>
      </c>
      <c r="F32" s="65" t="s">
        <v>86</v>
      </c>
      <c r="G32" s="67">
        <f t="shared" si="8"/>
        <v>0.20440074909401917</v>
      </c>
      <c r="H32" s="68">
        <f t="shared" si="9"/>
        <v>0.20399999999999999</v>
      </c>
      <c r="I32" s="69">
        <f t="shared" si="10"/>
        <v>1.36</v>
      </c>
      <c r="J32" s="70">
        <f t="shared" si="11"/>
        <v>3</v>
      </c>
    </row>
    <row r="33" spans="1:10" ht="13.15" customHeight="1">
      <c r="A33" s="134" t="s">
        <v>106</v>
      </c>
      <c r="B33" s="65" t="s">
        <v>218</v>
      </c>
      <c r="C33" s="64">
        <v>2019</v>
      </c>
      <c r="D33" s="65">
        <v>1.17</v>
      </c>
      <c r="E33" s="65" t="s">
        <v>182</v>
      </c>
      <c r="F33" s="65" t="s">
        <v>86</v>
      </c>
      <c r="G33" s="67">
        <f t="shared" si="8"/>
        <v>0.20440074909401917</v>
      </c>
      <c r="H33" s="68">
        <f t="shared" si="9"/>
        <v>0.20399999999999999</v>
      </c>
      <c r="I33" s="69">
        <f t="shared" si="10"/>
        <v>1.36</v>
      </c>
      <c r="J33" s="70">
        <f t="shared" si="11"/>
        <v>3</v>
      </c>
    </row>
    <row r="34" spans="1:10" ht="13.15" customHeight="1">
      <c r="A34" s="134" t="s">
        <v>106</v>
      </c>
      <c r="B34" s="65" t="s">
        <v>219</v>
      </c>
      <c r="C34" s="64">
        <v>2019</v>
      </c>
      <c r="D34" s="65">
        <v>1.17</v>
      </c>
      <c r="E34" s="65" t="s">
        <v>182</v>
      </c>
      <c r="F34" s="65" t="s">
        <v>86</v>
      </c>
      <c r="G34" s="67">
        <f t="shared" si="8"/>
        <v>0.20440074909401917</v>
      </c>
      <c r="H34" s="68">
        <f t="shared" si="9"/>
        <v>0.20399999999999999</v>
      </c>
      <c r="I34" s="69">
        <f t="shared" si="10"/>
        <v>1.36</v>
      </c>
      <c r="J34" s="70">
        <f t="shared" si="11"/>
        <v>3</v>
      </c>
    </row>
    <row r="35" spans="1:10" ht="13.15" customHeight="1">
      <c r="A35" s="9" t="s">
        <v>94</v>
      </c>
      <c r="B35" s="9" t="s">
        <v>234</v>
      </c>
      <c r="C35" s="64">
        <v>2019</v>
      </c>
      <c r="D35" s="65">
        <v>1.1599999999999999</v>
      </c>
      <c r="E35" s="65" t="s">
        <v>182</v>
      </c>
      <c r="F35" s="65" t="s">
        <v>86</v>
      </c>
      <c r="G35" s="67">
        <f t="shared" si="8"/>
        <v>0.21166642755867562</v>
      </c>
      <c r="H35" s="68">
        <f t="shared" si="9"/>
        <v>0.21199999999999999</v>
      </c>
      <c r="I35" s="69">
        <f t="shared" si="10"/>
        <v>1.41</v>
      </c>
      <c r="J35" s="70">
        <f t="shared" si="11"/>
        <v>3</v>
      </c>
    </row>
    <row r="36" spans="1:10" ht="13.15" customHeight="1">
      <c r="A36" s="9" t="s">
        <v>94</v>
      </c>
      <c r="B36" s="9" t="s">
        <v>235</v>
      </c>
      <c r="C36" s="64">
        <v>2019</v>
      </c>
      <c r="D36" s="65">
        <v>1.17</v>
      </c>
      <c r="E36" s="65" t="s">
        <v>182</v>
      </c>
      <c r="F36" s="65" t="s">
        <v>86</v>
      </c>
      <c r="G36" s="67">
        <f t="shared" si="8"/>
        <v>0.20440074909401917</v>
      </c>
      <c r="H36" s="68">
        <f t="shared" si="9"/>
        <v>0.20399999999999999</v>
      </c>
      <c r="I36" s="69">
        <f t="shared" si="10"/>
        <v>1.36</v>
      </c>
      <c r="J36" s="70">
        <f t="shared" si="11"/>
        <v>3</v>
      </c>
    </row>
    <row r="37" spans="1:10" ht="13.15" customHeight="1">
      <c r="A37" s="65" t="s">
        <v>106</v>
      </c>
      <c r="B37" s="65" t="s">
        <v>236</v>
      </c>
      <c r="C37" s="64">
        <v>2019</v>
      </c>
      <c r="D37" s="65">
        <v>1.1599999999999999</v>
      </c>
      <c r="E37" s="65" t="s">
        <v>182</v>
      </c>
      <c r="F37" s="65" t="s">
        <v>86</v>
      </c>
      <c r="G37" s="67">
        <f t="shared" si="8"/>
        <v>0.21166642755867562</v>
      </c>
      <c r="H37" s="68">
        <f t="shared" si="9"/>
        <v>0.21199999999999999</v>
      </c>
      <c r="I37" s="69">
        <f t="shared" si="10"/>
        <v>1.41</v>
      </c>
      <c r="J37" s="70">
        <f t="shared" si="11"/>
        <v>3</v>
      </c>
    </row>
    <row r="38" spans="1:10" ht="13.15" customHeight="1">
      <c r="A38" s="65" t="s">
        <v>106</v>
      </c>
      <c r="B38" s="65" t="s">
        <v>237</v>
      </c>
      <c r="C38" s="64">
        <v>2019</v>
      </c>
      <c r="D38" s="65">
        <v>1.17</v>
      </c>
      <c r="E38" s="65" t="s">
        <v>182</v>
      </c>
      <c r="F38" s="65" t="s">
        <v>86</v>
      </c>
      <c r="G38" s="67">
        <f t="shared" si="8"/>
        <v>0.20440074909401917</v>
      </c>
      <c r="H38" s="68">
        <f t="shared" si="9"/>
        <v>0.20399999999999999</v>
      </c>
      <c r="I38" s="69">
        <f t="shared" si="10"/>
        <v>1.36</v>
      </c>
      <c r="J38" s="70">
        <f t="shared" si="11"/>
        <v>3</v>
      </c>
    </row>
    <row r="39" spans="1:10" ht="13.15" customHeight="1">
      <c r="A39" s="9" t="s">
        <v>94</v>
      </c>
      <c r="B39" s="9" t="s">
        <v>238</v>
      </c>
      <c r="C39" s="64">
        <v>2019</v>
      </c>
      <c r="D39" s="65">
        <v>1.1399999999999999</v>
      </c>
      <c r="E39" s="65" t="s">
        <v>182</v>
      </c>
      <c r="F39" s="65" t="s">
        <v>86</v>
      </c>
      <c r="G39" s="67">
        <f t="shared" si="8"/>
        <v>0.22769512464467864</v>
      </c>
      <c r="H39" s="68">
        <f t="shared" si="9"/>
        <v>0.22800000000000001</v>
      </c>
      <c r="I39" s="69">
        <f t="shared" si="10"/>
        <v>1.52</v>
      </c>
      <c r="J39" s="70">
        <f t="shared" si="11"/>
        <v>3</v>
      </c>
    </row>
    <row r="40" spans="1:10" ht="13.15" customHeight="1">
      <c r="A40" s="9" t="s">
        <v>94</v>
      </c>
      <c r="B40" s="9" t="s">
        <v>239</v>
      </c>
      <c r="C40" s="64">
        <v>2019</v>
      </c>
      <c r="D40" s="65">
        <v>1.1499999999999999</v>
      </c>
      <c r="E40" s="65" t="s">
        <v>182</v>
      </c>
      <c r="F40" s="65" t="s">
        <v>86</v>
      </c>
      <c r="G40" s="67">
        <f t="shared" si="8"/>
        <v>0.21941539652892203</v>
      </c>
      <c r="H40" s="68">
        <f t="shared" si="9"/>
        <v>0.219</v>
      </c>
      <c r="I40" s="69">
        <f t="shared" si="10"/>
        <v>1.46</v>
      </c>
      <c r="J40" s="70">
        <f t="shared" si="11"/>
        <v>3</v>
      </c>
    </row>
    <row r="41" spans="1:10" ht="13.15" customHeight="1">
      <c r="A41" s="65" t="s">
        <v>106</v>
      </c>
      <c r="B41" s="65" t="s">
        <v>240</v>
      </c>
      <c r="C41" s="64">
        <v>2019</v>
      </c>
      <c r="D41" s="65">
        <v>1.1399999999999999</v>
      </c>
      <c r="E41" s="65" t="s">
        <v>182</v>
      </c>
      <c r="F41" s="65" t="s">
        <v>86</v>
      </c>
      <c r="G41" s="67">
        <f t="shared" si="8"/>
        <v>0.22769512464467864</v>
      </c>
      <c r="H41" s="68">
        <f t="shared" si="9"/>
        <v>0.22800000000000001</v>
      </c>
      <c r="I41" s="69">
        <f t="shared" si="10"/>
        <v>1.52</v>
      </c>
      <c r="J41" s="70">
        <f t="shared" si="11"/>
        <v>3</v>
      </c>
    </row>
    <row r="42" spans="1:10" ht="13.15" customHeight="1">
      <c r="A42" s="65" t="s">
        <v>233</v>
      </c>
      <c r="B42" s="65" t="s">
        <v>241</v>
      </c>
      <c r="C42" s="64">
        <v>2019</v>
      </c>
      <c r="D42" s="65">
        <v>1.1499999999999999</v>
      </c>
      <c r="E42" s="65" t="s">
        <v>182</v>
      </c>
      <c r="F42" s="65" t="s">
        <v>86</v>
      </c>
      <c r="G42" s="67">
        <f t="shared" si="8"/>
        <v>0.21941539652892203</v>
      </c>
      <c r="H42" s="68">
        <f t="shared" si="9"/>
        <v>0.219</v>
      </c>
      <c r="I42" s="69">
        <f t="shared" si="10"/>
        <v>1.46</v>
      </c>
      <c r="J42" s="70">
        <f t="shared" si="11"/>
        <v>3</v>
      </c>
    </row>
    <row r="43" spans="1:10" ht="13.15" customHeight="1">
      <c r="A43" s="127" t="s">
        <v>117</v>
      </c>
      <c r="B43" s="135" t="s">
        <v>118</v>
      </c>
      <c r="C43" s="64">
        <v>2019</v>
      </c>
      <c r="D43" s="65">
        <v>1.18</v>
      </c>
      <c r="E43" s="65" t="s">
        <v>182</v>
      </c>
      <c r="F43" s="65" t="s">
        <v>86</v>
      </c>
      <c r="G43" s="67">
        <f t="shared" si="8"/>
        <v>0.19757624015247355</v>
      </c>
      <c r="H43" s="68">
        <f t="shared" si="9"/>
        <v>0.19800000000000001</v>
      </c>
      <c r="I43" s="69">
        <f t="shared" si="10"/>
        <v>1.32</v>
      </c>
      <c r="J43" s="70">
        <f t="shared" si="11"/>
        <v>4</v>
      </c>
    </row>
    <row r="44" spans="1:10" ht="13.15" customHeight="1">
      <c r="A44" s="127" t="s">
        <v>117</v>
      </c>
      <c r="B44" s="135" t="s">
        <v>119</v>
      </c>
      <c r="C44" s="64">
        <v>2019</v>
      </c>
      <c r="D44" s="65">
        <v>1.1599999999999999</v>
      </c>
      <c r="E44" s="65" t="s">
        <v>182</v>
      </c>
      <c r="F44" s="65" t="s">
        <v>86</v>
      </c>
      <c r="G44" s="67">
        <f t="shared" si="8"/>
        <v>0.21166642755867562</v>
      </c>
      <c r="H44" s="68">
        <f t="shared" si="9"/>
        <v>0.21199999999999999</v>
      </c>
      <c r="I44" s="69">
        <f t="shared" si="10"/>
        <v>1.41</v>
      </c>
      <c r="J44" s="70">
        <f t="shared" si="11"/>
        <v>3</v>
      </c>
    </row>
    <row r="45" spans="1:10" ht="13.15" customHeight="1">
      <c r="A45" s="127" t="s">
        <v>117</v>
      </c>
      <c r="B45" s="135" t="s">
        <v>120</v>
      </c>
      <c r="C45" s="64">
        <v>2019</v>
      </c>
      <c r="D45" s="65">
        <v>1.24</v>
      </c>
      <c r="E45" s="65" t="s">
        <v>182</v>
      </c>
      <c r="F45" s="65" t="s">
        <v>86</v>
      </c>
      <c r="G45" s="67">
        <f t="shared" si="8"/>
        <v>0.1640492476036079</v>
      </c>
      <c r="H45" s="68">
        <f t="shared" si="9"/>
        <v>0.16400000000000001</v>
      </c>
      <c r="I45" s="69">
        <f t="shared" si="10"/>
        <v>1.0900000000000001</v>
      </c>
      <c r="J45" s="70">
        <f t="shared" si="11"/>
        <v>4</v>
      </c>
    </row>
    <row r="46" spans="1:10" ht="13.15" customHeight="1">
      <c r="A46" s="127" t="s">
        <v>121</v>
      </c>
      <c r="B46" s="135" t="s">
        <v>122</v>
      </c>
      <c r="C46" s="64">
        <v>2019</v>
      </c>
      <c r="D46" s="18">
        <v>1.26</v>
      </c>
      <c r="E46" s="65" t="s">
        <v>182</v>
      </c>
      <c r="F46" s="65" t="s">
        <v>86</v>
      </c>
      <c r="G46" s="67">
        <f t="shared" si="8"/>
        <v>0.15509342889208913</v>
      </c>
      <c r="H46" s="68">
        <f t="shared" si="9"/>
        <v>0.155</v>
      </c>
      <c r="I46" s="69">
        <f t="shared" si="10"/>
        <v>1.03</v>
      </c>
      <c r="J46" s="70">
        <f t="shared" si="11"/>
        <v>4</v>
      </c>
    </row>
    <row r="47" spans="1:10" ht="13.15" customHeight="1">
      <c r="A47" s="127" t="s">
        <v>121</v>
      </c>
      <c r="B47" s="135" t="s">
        <v>123</v>
      </c>
      <c r="C47" s="64">
        <v>2019</v>
      </c>
      <c r="D47" s="65">
        <v>1.26</v>
      </c>
      <c r="E47" s="65" t="s">
        <v>182</v>
      </c>
      <c r="F47" s="65" t="s">
        <v>86</v>
      </c>
      <c r="G47" s="67">
        <f t="shared" si="4"/>
        <v>0.15509342889208913</v>
      </c>
      <c r="H47" s="68">
        <f t="shared" si="5"/>
        <v>0.155</v>
      </c>
      <c r="I47" s="69">
        <f t="shared" si="6"/>
        <v>1.03</v>
      </c>
      <c r="J47" s="70">
        <f t="shared" si="7"/>
        <v>4</v>
      </c>
    </row>
    <row r="48" spans="1:10" ht="13.15" customHeight="1">
      <c r="A48" s="136" t="s">
        <v>124</v>
      </c>
      <c r="B48" s="137" t="s">
        <v>125</v>
      </c>
      <c r="C48" s="64">
        <v>2019</v>
      </c>
      <c r="D48" s="18">
        <v>1.26</v>
      </c>
      <c r="E48" s="65" t="s">
        <v>182</v>
      </c>
      <c r="F48" s="65" t="s">
        <v>86</v>
      </c>
      <c r="G48" s="67">
        <f t="shared" si="4"/>
        <v>0.15509342889208913</v>
      </c>
      <c r="H48" s="68">
        <f t="shared" si="5"/>
        <v>0.155</v>
      </c>
      <c r="I48" s="69">
        <f t="shared" si="6"/>
        <v>1.03</v>
      </c>
      <c r="J48" s="70">
        <f t="shared" si="7"/>
        <v>4</v>
      </c>
    </row>
    <row r="49" spans="1:10" ht="13.15" customHeight="1">
      <c r="A49" s="136" t="s">
        <v>124</v>
      </c>
      <c r="B49" s="137" t="s">
        <v>126</v>
      </c>
      <c r="C49" s="64">
        <v>2019</v>
      </c>
      <c r="D49" s="65">
        <v>1.26</v>
      </c>
      <c r="E49" s="65" t="s">
        <v>182</v>
      </c>
      <c r="F49" s="65" t="s">
        <v>86</v>
      </c>
      <c r="G49" s="67">
        <f t="shared" si="4"/>
        <v>0.15509342889208913</v>
      </c>
      <c r="H49" s="68">
        <f t="shared" si="5"/>
        <v>0.155</v>
      </c>
      <c r="I49" s="69">
        <f t="shared" si="6"/>
        <v>1.03</v>
      </c>
      <c r="J49" s="70">
        <f t="shared" si="7"/>
        <v>4</v>
      </c>
    </row>
    <row r="50" spans="1:10" ht="13.15" customHeight="1">
      <c r="A50" s="127" t="s">
        <v>121</v>
      </c>
      <c r="B50" s="135" t="s">
        <v>127</v>
      </c>
      <c r="C50" s="64">
        <v>2019</v>
      </c>
      <c r="D50" s="65">
        <v>1.19</v>
      </c>
      <c r="E50" s="65" t="s">
        <v>182</v>
      </c>
      <c r="F50" s="65" t="s">
        <v>86</v>
      </c>
      <c r="G50" s="67">
        <f t="shared" si="4"/>
        <v>0.19115541116675627</v>
      </c>
      <c r="H50" s="68">
        <f t="shared" si="5"/>
        <v>0.191</v>
      </c>
      <c r="I50" s="69">
        <f t="shared" si="6"/>
        <v>1.27</v>
      </c>
      <c r="J50" s="70">
        <f t="shared" si="7"/>
        <v>4</v>
      </c>
    </row>
    <row r="51" spans="1:10" ht="13.15" customHeight="1">
      <c r="A51" s="127" t="s">
        <v>121</v>
      </c>
      <c r="B51" s="135" t="s">
        <v>128</v>
      </c>
      <c r="C51" s="64">
        <v>2019</v>
      </c>
      <c r="D51" s="65">
        <v>1.19</v>
      </c>
      <c r="E51" s="65" t="s">
        <v>182</v>
      </c>
      <c r="F51" s="65" t="s">
        <v>86</v>
      </c>
      <c r="G51" s="67">
        <f t="shared" si="4"/>
        <v>0.19115541116675627</v>
      </c>
      <c r="H51" s="68">
        <f t="shared" si="5"/>
        <v>0.191</v>
      </c>
      <c r="I51" s="69">
        <f t="shared" si="6"/>
        <v>1.27</v>
      </c>
      <c r="J51" s="70">
        <f t="shared" si="7"/>
        <v>4</v>
      </c>
    </row>
    <row r="52" spans="1:10" ht="13.15" customHeight="1">
      <c r="A52" s="136" t="s">
        <v>121</v>
      </c>
      <c r="B52" s="137" t="s">
        <v>129</v>
      </c>
      <c r="C52" s="64">
        <v>2019</v>
      </c>
      <c r="D52" s="65">
        <v>1.19</v>
      </c>
      <c r="E52" s="65" t="s">
        <v>182</v>
      </c>
      <c r="F52" s="65" t="s">
        <v>86</v>
      </c>
      <c r="G52" s="67">
        <f t="shared" si="4"/>
        <v>0.19115541116675627</v>
      </c>
      <c r="H52" s="68">
        <f t="shared" si="5"/>
        <v>0.191</v>
      </c>
      <c r="I52" s="69">
        <f t="shared" si="6"/>
        <v>1.27</v>
      </c>
      <c r="J52" s="70">
        <f t="shared" si="7"/>
        <v>4</v>
      </c>
    </row>
    <row r="53" spans="1:10" ht="13.15" customHeight="1">
      <c r="A53" s="136" t="s">
        <v>121</v>
      </c>
      <c r="B53" s="137" t="s">
        <v>130</v>
      </c>
      <c r="C53" s="64">
        <v>2019</v>
      </c>
      <c r="D53" s="65">
        <v>1.19</v>
      </c>
      <c r="E53" s="65" t="s">
        <v>182</v>
      </c>
      <c r="F53" s="65" t="s">
        <v>86</v>
      </c>
      <c r="G53" s="67">
        <f t="shared" si="4"/>
        <v>0.19115541116675627</v>
      </c>
      <c r="H53" s="68">
        <f t="shared" si="5"/>
        <v>0.191</v>
      </c>
      <c r="I53" s="69">
        <f t="shared" si="6"/>
        <v>1.27</v>
      </c>
      <c r="J53" s="70">
        <f t="shared" si="7"/>
        <v>4</v>
      </c>
    </row>
    <row r="54" spans="1:10" ht="13.15" customHeight="1">
      <c r="A54" s="131" t="s">
        <v>121</v>
      </c>
      <c r="B54" s="9" t="s">
        <v>131</v>
      </c>
      <c r="C54" s="64">
        <v>2019</v>
      </c>
      <c r="D54" s="65">
        <v>1.19</v>
      </c>
      <c r="E54" s="65" t="s">
        <v>182</v>
      </c>
      <c r="F54" s="65" t="s">
        <v>86</v>
      </c>
      <c r="G54" s="67">
        <f t="shared" si="4"/>
        <v>0.19115541116675627</v>
      </c>
      <c r="H54" s="68">
        <f t="shared" si="5"/>
        <v>0.191</v>
      </c>
      <c r="I54" s="69">
        <f t="shared" si="6"/>
        <v>1.27</v>
      </c>
      <c r="J54" s="70">
        <f t="shared" si="7"/>
        <v>4</v>
      </c>
    </row>
    <row r="55" spans="1:10" ht="13.15" customHeight="1">
      <c r="A55" s="131" t="s">
        <v>121</v>
      </c>
      <c r="B55" s="9" t="s">
        <v>132</v>
      </c>
      <c r="C55" s="64">
        <v>2019</v>
      </c>
      <c r="D55" s="65">
        <v>1.08</v>
      </c>
      <c r="E55" s="65" t="s">
        <v>182</v>
      </c>
      <c r="F55" s="65" t="s">
        <v>86</v>
      </c>
      <c r="G55" s="67">
        <f>IF(F55="Y",((1/(1+EXP(2.6968+(1.1686*LN(D55-0.9)))))),((1/(1+EXP(2.8891+(1.1686*(LN(D55-0.9))))))))</f>
        <v>0.29210415096468184</v>
      </c>
      <c r="H55" s="68">
        <f>ROUND(G55,3)</f>
        <v>0.29199999999999998</v>
      </c>
      <c r="I55" s="69">
        <f>ROUND(H55/0.15,2)</f>
        <v>1.95</v>
      </c>
      <c r="J55" s="70">
        <f>IF(I55&lt;0.673,5,IF(I55&lt;1.33,4,IF(I55&lt;2,3,IF(I55&lt;2.67,2,1))))</f>
        <v>3</v>
      </c>
    </row>
    <row r="56" spans="1:10" ht="13.15" customHeight="1">
      <c r="A56" s="9" t="s">
        <v>85</v>
      </c>
      <c r="B56" s="9" t="s">
        <v>245</v>
      </c>
      <c r="C56" s="64">
        <v>2019</v>
      </c>
      <c r="D56" s="65">
        <v>1.24</v>
      </c>
      <c r="E56" s="65" t="s">
        <v>182</v>
      </c>
      <c r="F56" s="65" t="s">
        <v>86</v>
      </c>
      <c r="G56" s="67">
        <f t="shared" si="4"/>
        <v>0.1640492476036079</v>
      </c>
      <c r="H56" s="68">
        <f t="shared" si="5"/>
        <v>0.16400000000000001</v>
      </c>
      <c r="I56" s="69">
        <f t="shared" si="6"/>
        <v>1.0900000000000001</v>
      </c>
      <c r="J56" s="70">
        <f t="shared" si="7"/>
        <v>4</v>
      </c>
    </row>
    <row r="57" spans="1:10" ht="13.15" customHeight="1">
      <c r="A57" s="65" t="s">
        <v>85</v>
      </c>
      <c r="B57" s="65" t="s">
        <v>246</v>
      </c>
      <c r="C57" s="64">
        <v>2019</v>
      </c>
      <c r="D57" s="18">
        <v>1.24</v>
      </c>
      <c r="E57" s="18" t="s">
        <v>182</v>
      </c>
      <c r="F57" s="18" t="s">
        <v>86</v>
      </c>
      <c r="G57" s="67">
        <f t="shared" si="4"/>
        <v>0.1640492476036079</v>
      </c>
      <c r="H57" s="68">
        <f t="shared" si="5"/>
        <v>0.16400000000000001</v>
      </c>
      <c r="I57" s="69">
        <f t="shared" si="6"/>
        <v>1.0900000000000001</v>
      </c>
      <c r="J57" s="70">
        <f t="shared" si="7"/>
        <v>4</v>
      </c>
    </row>
    <row r="58" spans="1:10" ht="13.15" customHeight="1">
      <c r="A58" s="138" t="s">
        <v>85</v>
      </c>
      <c r="B58" s="128" t="s">
        <v>133</v>
      </c>
      <c r="C58" s="64">
        <v>2019</v>
      </c>
      <c r="D58" s="18">
        <v>1.49</v>
      </c>
      <c r="E58" s="18" t="s">
        <v>86</v>
      </c>
      <c r="F58" s="44" t="s">
        <v>86</v>
      </c>
      <c r="G58" s="67">
        <f t="shared" si="4"/>
        <v>9.3425542873439987E-2</v>
      </c>
      <c r="H58" s="68">
        <f t="shared" si="5"/>
        <v>9.2999999999999999E-2</v>
      </c>
      <c r="I58" s="69">
        <f t="shared" si="6"/>
        <v>0.62</v>
      </c>
      <c r="J58" s="70">
        <f t="shared" si="7"/>
        <v>5</v>
      </c>
    </row>
    <row r="59" spans="1:10" ht="13.15" customHeight="1">
      <c r="A59" s="129" t="s">
        <v>85</v>
      </c>
      <c r="B59" s="132" t="s">
        <v>275</v>
      </c>
      <c r="C59" s="64">
        <v>2019</v>
      </c>
      <c r="D59" s="65">
        <v>1.23</v>
      </c>
      <c r="E59" s="65" t="s">
        <v>182</v>
      </c>
      <c r="F59" s="65" t="s">
        <v>86</v>
      </c>
      <c r="G59" s="67">
        <f t="shared" si="4"/>
        <v>0.16888967495700072</v>
      </c>
      <c r="H59" s="68">
        <f t="shared" si="5"/>
        <v>0.16900000000000001</v>
      </c>
      <c r="I59" s="69">
        <f t="shared" si="6"/>
        <v>1.1299999999999999</v>
      </c>
      <c r="J59" s="70">
        <f t="shared" si="7"/>
        <v>4</v>
      </c>
    </row>
    <row r="60" spans="1:10" ht="13.15" customHeight="1">
      <c r="A60" s="129" t="s">
        <v>85</v>
      </c>
      <c r="B60" s="132" t="s">
        <v>276</v>
      </c>
      <c r="C60" s="64">
        <v>2019</v>
      </c>
      <c r="D60" s="65">
        <v>1.22</v>
      </c>
      <c r="E60" s="65" t="s">
        <v>182</v>
      </c>
      <c r="F60" s="65" t="s">
        <v>86</v>
      </c>
      <c r="G60" s="67">
        <f t="shared" si="4"/>
        <v>0.17399746725853527</v>
      </c>
      <c r="H60" s="68">
        <f t="shared" si="5"/>
        <v>0.17399999999999999</v>
      </c>
      <c r="I60" s="69">
        <f t="shared" si="6"/>
        <v>1.1599999999999999</v>
      </c>
      <c r="J60" s="70">
        <f t="shared" si="7"/>
        <v>4</v>
      </c>
    </row>
    <row r="61" spans="1:10" ht="13.15" customHeight="1">
      <c r="A61" s="138" t="s">
        <v>134</v>
      </c>
      <c r="B61" s="128" t="s">
        <v>135</v>
      </c>
      <c r="C61" s="64">
        <v>2019</v>
      </c>
      <c r="D61" s="18">
        <v>1.3</v>
      </c>
      <c r="E61" s="18" t="s">
        <v>182</v>
      </c>
      <c r="F61" s="44" t="s">
        <v>86</v>
      </c>
      <c r="G61" s="67">
        <f t="shared" si="4"/>
        <v>0.13963526332187839</v>
      </c>
      <c r="H61" s="68">
        <f t="shared" si="5"/>
        <v>0.14000000000000001</v>
      </c>
      <c r="I61" s="69">
        <f t="shared" si="6"/>
        <v>0.93</v>
      </c>
      <c r="J61" s="70">
        <f t="shared" si="7"/>
        <v>4</v>
      </c>
    </row>
    <row r="62" spans="1:10" ht="13.15" customHeight="1">
      <c r="A62" s="138" t="s">
        <v>134</v>
      </c>
      <c r="B62" s="128" t="s">
        <v>136</v>
      </c>
      <c r="C62" s="64">
        <v>2019</v>
      </c>
      <c r="D62" s="18">
        <v>1.31</v>
      </c>
      <c r="E62" s="18" t="s">
        <v>182</v>
      </c>
      <c r="F62" s="44" t="s">
        <v>86</v>
      </c>
      <c r="G62" s="67">
        <f t="shared" si="4"/>
        <v>0.13620452121888105</v>
      </c>
      <c r="H62" s="68">
        <f t="shared" si="5"/>
        <v>0.13600000000000001</v>
      </c>
      <c r="I62" s="69">
        <f t="shared" si="6"/>
        <v>0.91</v>
      </c>
      <c r="J62" s="70">
        <f t="shared" si="7"/>
        <v>4</v>
      </c>
    </row>
    <row r="63" spans="1:10" ht="13.15" customHeight="1">
      <c r="A63" s="138" t="s">
        <v>134</v>
      </c>
      <c r="B63" s="128" t="s">
        <v>137</v>
      </c>
      <c r="C63" s="64">
        <v>2019</v>
      </c>
      <c r="D63" s="18">
        <v>1.26</v>
      </c>
      <c r="E63" s="18" t="s">
        <v>182</v>
      </c>
      <c r="F63" s="44" t="s">
        <v>86</v>
      </c>
      <c r="G63" s="67">
        <f t="shared" si="4"/>
        <v>0.15509342889208913</v>
      </c>
      <c r="H63" s="68">
        <f t="shared" si="5"/>
        <v>0.155</v>
      </c>
      <c r="I63" s="69">
        <f t="shared" si="6"/>
        <v>1.03</v>
      </c>
      <c r="J63" s="70">
        <f t="shared" si="7"/>
        <v>4</v>
      </c>
    </row>
    <row r="64" spans="1:10" ht="13.15" customHeight="1">
      <c r="A64" s="138" t="s">
        <v>134</v>
      </c>
      <c r="B64" s="128" t="s">
        <v>138</v>
      </c>
      <c r="C64" s="64">
        <v>2019</v>
      </c>
      <c r="D64" s="65">
        <v>1.28</v>
      </c>
      <c r="E64" s="65" t="s">
        <v>182</v>
      </c>
      <c r="F64" s="66" t="s">
        <v>86</v>
      </c>
      <c r="G64" s="67">
        <f t="shared" si="4"/>
        <v>0.14699318560666366</v>
      </c>
      <c r="H64" s="68">
        <f t="shared" si="5"/>
        <v>0.14699999999999999</v>
      </c>
      <c r="I64" s="69">
        <f t="shared" si="6"/>
        <v>0.98</v>
      </c>
      <c r="J64" s="70">
        <f t="shared" si="7"/>
        <v>4</v>
      </c>
    </row>
    <row r="65" spans="1:10" ht="13.15" customHeight="1">
      <c r="A65" s="139" t="s">
        <v>139</v>
      </c>
      <c r="B65" s="128" t="s">
        <v>326</v>
      </c>
      <c r="C65" s="64">
        <v>2019</v>
      </c>
      <c r="D65" s="65">
        <v>1.26</v>
      </c>
      <c r="E65" s="65" t="s">
        <v>182</v>
      </c>
      <c r="F65" s="66" t="s">
        <v>86</v>
      </c>
      <c r="G65" s="67">
        <f t="shared" si="4"/>
        <v>0.15509342889208913</v>
      </c>
      <c r="H65" s="68">
        <f t="shared" si="5"/>
        <v>0.155</v>
      </c>
      <c r="I65" s="69">
        <f t="shared" si="6"/>
        <v>1.03</v>
      </c>
      <c r="J65" s="70">
        <f t="shared" si="7"/>
        <v>4</v>
      </c>
    </row>
    <row r="66" spans="1:10" ht="13.15" customHeight="1">
      <c r="A66" s="139" t="s">
        <v>139</v>
      </c>
      <c r="B66" s="128" t="s">
        <v>140</v>
      </c>
      <c r="C66" s="64">
        <v>2019</v>
      </c>
      <c r="D66" s="65">
        <v>1.28</v>
      </c>
      <c r="E66" s="65" t="s">
        <v>182</v>
      </c>
      <c r="F66" s="66" t="s">
        <v>86</v>
      </c>
      <c r="G66" s="67">
        <f t="shared" si="4"/>
        <v>0.14699318560666366</v>
      </c>
      <c r="H66" s="68">
        <f t="shared" si="5"/>
        <v>0.14699999999999999</v>
      </c>
      <c r="I66" s="69">
        <f t="shared" si="6"/>
        <v>0.98</v>
      </c>
      <c r="J66" s="70">
        <f t="shared" si="7"/>
        <v>4</v>
      </c>
    </row>
    <row r="67" spans="1:10" ht="13.15" customHeight="1">
      <c r="A67" s="127" t="s">
        <v>141</v>
      </c>
      <c r="B67" s="9" t="s">
        <v>142</v>
      </c>
      <c r="C67" s="64">
        <v>2019</v>
      </c>
      <c r="D67" s="65">
        <v>1.22</v>
      </c>
      <c r="E67" s="65" t="s">
        <v>182</v>
      </c>
      <c r="F67" s="65" t="s">
        <v>86</v>
      </c>
      <c r="G67" s="67">
        <f t="shared" si="4"/>
        <v>0.17399746725853527</v>
      </c>
      <c r="H67" s="68">
        <f t="shared" si="5"/>
        <v>0.17399999999999999</v>
      </c>
      <c r="I67" s="69">
        <f t="shared" si="6"/>
        <v>1.1599999999999999</v>
      </c>
      <c r="J67" s="70">
        <f t="shared" si="7"/>
        <v>4</v>
      </c>
    </row>
    <row r="68" spans="1:10" ht="13.15" customHeight="1">
      <c r="A68" s="127" t="s">
        <v>141</v>
      </c>
      <c r="B68" s="9" t="s">
        <v>143</v>
      </c>
      <c r="C68" s="64">
        <v>2019</v>
      </c>
      <c r="D68" s="65">
        <v>1.23</v>
      </c>
      <c r="E68" s="65" t="s">
        <v>182</v>
      </c>
      <c r="F68" s="65" t="s">
        <v>86</v>
      </c>
      <c r="G68" s="67">
        <f t="shared" si="4"/>
        <v>0.16888967495700072</v>
      </c>
      <c r="H68" s="68">
        <f t="shared" si="5"/>
        <v>0.16900000000000001</v>
      </c>
      <c r="I68" s="69">
        <f t="shared" si="6"/>
        <v>1.1299999999999999</v>
      </c>
      <c r="J68" s="70">
        <f t="shared" si="7"/>
        <v>4</v>
      </c>
    </row>
    <row r="69" spans="1:10" ht="13.15" customHeight="1">
      <c r="A69" s="127" t="s">
        <v>141</v>
      </c>
      <c r="B69" s="135" t="s">
        <v>144</v>
      </c>
      <c r="C69" s="64">
        <v>2019</v>
      </c>
      <c r="D69" s="18">
        <v>1.17</v>
      </c>
      <c r="E69" s="65" t="s">
        <v>182</v>
      </c>
      <c r="F69" s="65" t="s">
        <v>86</v>
      </c>
      <c r="G69" s="67">
        <f t="shared" si="4"/>
        <v>0.20440074909401917</v>
      </c>
      <c r="H69" s="68">
        <f t="shared" si="5"/>
        <v>0.20399999999999999</v>
      </c>
      <c r="I69" s="69">
        <f t="shared" si="6"/>
        <v>1.36</v>
      </c>
      <c r="J69" s="70">
        <f t="shared" si="7"/>
        <v>3</v>
      </c>
    </row>
    <row r="70" spans="1:10" ht="13.15" customHeight="1">
      <c r="A70" s="127" t="s">
        <v>141</v>
      </c>
      <c r="B70" s="135" t="s">
        <v>145</v>
      </c>
      <c r="C70" s="64">
        <v>2019</v>
      </c>
      <c r="D70" s="18">
        <v>1.23</v>
      </c>
      <c r="E70" s="65" t="s">
        <v>182</v>
      </c>
      <c r="F70" s="65" t="s">
        <v>86</v>
      </c>
      <c r="G70" s="67">
        <f t="shared" si="4"/>
        <v>0.16888967495700072</v>
      </c>
      <c r="H70" s="68">
        <f t="shared" si="5"/>
        <v>0.16900000000000001</v>
      </c>
      <c r="I70" s="69">
        <f t="shared" si="6"/>
        <v>1.1299999999999999</v>
      </c>
      <c r="J70" s="70">
        <f t="shared" si="7"/>
        <v>4</v>
      </c>
    </row>
    <row r="71" spans="1:10" ht="13.15" customHeight="1">
      <c r="A71" s="140" t="s">
        <v>141</v>
      </c>
      <c r="B71" s="128" t="s">
        <v>146</v>
      </c>
      <c r="C71" s="64">
        <v>2019</v>
      </c>
      <c r="D71" s="18">
        <v>1.1000000000000001</v>
      </c>
      <c r="E71" s="18" t="s">
        <v>182</v>
      </c>
      <c r="F71" s="44" t="s">
        <v>86</v>
      </c>
      <c r="G71" s="67">
        <f t="shared" si="4"/>
        <v>0.26731054913942764</v>
      </c>
      <c r="H71" s="68">
        <f t="shared" si="5"/>
        <v>0.26700000000000002</v>
      </c>
      <c r="I71" s="69">
        <f t="shared" si="6"/>
        <v>1.78</v>
      </c>
      <c r="J71" s="70">
        <f t="shared" si="7"/>
        <v>3</v>
      </c>
    </row>
    <row r="72" spans="1:10" ht="13.15" customHeight="1">
      <c r="A72" s="140" t="s">
        <v>147</v>
      </c>
      <c r="B72" s="128" t="s">
        <v>148</v>
      </c>
      <c r="C72" s="64">
        <v>2019</v>
      </c>
      <c r="D72" s="18">
        <v>1.42</v>
      </c>
      <c r="E72" s="18" t="s">
        <v>86</v>
      </c>
      <c r="F72" s="44" t="s">
        <v>86</v>
      </c>
      <c r="G72" s="67">
        <f t="shared" ref="G72:G110" si="12">IF(F72="Y",((1/(1+EXP(2.6968+(1.1686*LN(D72-0.9)))))),((1/(1+EXP(2.8891+(1.1686*(LN(D72-0.9))))))))</f>
        <v>0.10669807295458973</v>
      </c>
      <c r="H72" s="68">
        <f t="shared" ref="H72:H110" si="13">ROUND(G72,3)</f>
        <v>0.107</v>
      </c>
      <c r="I72" s="69">
        <f t="shared" ref="I72:I110" si="14">ROUND(H72/0.15,2)</f>
        <v>0.71</v>
      </c>
      <c r="J72" s="70">
        <f t="shared" ref="J72:J110" si="15">IF(I72&lt;0.673,5,IF(I72&lt;1.33,4,IF(I72&lt;2,3,IF(I72&lt;2.67,2,1))))</f>
        <v>4</v>
      </c>
    </row>
    <row r="73" spans="1:10" ht="13.15" customHeight="1">
      <c r="A73" s="140" t="s">
        <v>147</v>
      </c>
      <c r="B73" s="128" t="s">
        <v>347</v>
      </c>
      <c r="C73" s="64">
        <v>2019</v>
      </c>
      <c r="D73" s="18">
        <v>1.36</v>
      </c>
      <c r="E73" s="18" t="s">
        <v>182</v>
      </c>
      <c r="F73" s="44" t="s">
        <v>86</v>
      </c>
      <c r="G73" s="67">
        <f t="shared" ref="G73:G88" si="16">IF(F73="Y",((1/(1+EXP(2.6968+(1.1686*LN(D73-0.9)))))),((1/(1+EXP(2.8891+(1.1686*(LN(D73-0.9))))))))</f>
        <v>0.12114322113383923</v>
      </c>
      <c r="H73" s="68">
        <f t="shared" ref="H73:H88" si="17">ROUND(G73,3)</f>
        <v>0.121</v>
      </c>
      <c r="I73" s="69">
        <f t="shared" ref="I73:I88" si="18">ROUND(H73/0.15,2)</f>
        <v>0.81</v>
      </c>
      <c r="J73" s="70">
        <f t="shared" ref="J73:J88" si="19">IF(I73&lt;0.673,5,IF(I73&lt;1.33,4,IF(I73&lt;2,3,IF(I73&lt;2.67,2,1))))</f>
        <v>4</v>
      </c>
    </row>
    <row r="74" spans="1:10" ht="13.15" customHeight="1">
      <c r="A74" s="140" t="s">
        <v>149</v>
      </c>
      <c r="B74" s="9" t="s">
        <v>150</v>
      </c>
      <c r="C74" s="64">
        <v>2019</v>
      </c>
      <c r="D74" s="18">
        <v>1.43</v>
      </c>
      <c r="E74" s="18" t="s">
        <v>86</v>
      </c>
      <c r="F74" s="44" t="s">
        <v>86</v>
      </c>
      <c r="G74" s="67">
        <f t="shared" si="16"/>
        <v>0.10459491849361911</v>
      </c>
      <c r="H74" s="68">
        <f t="shared" si="17"/>
        <v>0.105</v>
      </c>
      <c r="I74" s="69">
        <f t="shared" si="18"/>
        <v>0.7</v>
      </c>
      <c r="J74" s="70">
        <f t="shared" si="19"/>
        <v>4</v>
      </c>
    </row>
    <row r="75" spans="1:10" ht="13.15" customHeight="1">
      <c r="A75" s="141" t="s">
        <v>149</v>
      </c>
      <c r="B75" s="65" t="s">
        <v>151</v>
      </c>
      <c r="C75" s="64">
        <v>2019</v>
      </c>
      <c r="D75" s="18">
        <v>1.43</v>
      </c>
      <c r="E75" s="18" t="s">
        <v>86</v>
      </c>
      <c r="F75" s="44" t="s">
        <v>86</v>
      </c>
      <c r="G75" s="67">
        <f t="shared" si="16"/>
        <v>0.10459491849361911</v>
      </c>
      <c r="H75" s="68">
        <f t="shared" si="17"/>
        <v>0.105</v>
      </c>
      <c r="I75" s="69">
        <f t="shared" si="18"/>
        <v>0.7</v>
      </c>
      <c r="J75" s="70">
        <f t="shared" si="19"/>
        <v>4</v>
      </c>
    </row>
    <row r="76" spans="1:10" ht="13.15" customHeight="1">
      <c r="A76" s="129" t="s">
        <v>149</v>
      </c>
      <c r="B76" s="132" t="s">
        <v>247</v>
      </c>
      <c r="C76" s="64">
        <v>2019</v>
      </c>
      <c r="D76" s="65">
        <v>1.3</v>
      </c>
      <c r="E76" s="65" t="s">
        <v>86</v>
      </c>
      <c r="F76" s="66" t="s">
        <v>86</v>
      </c>
      <c r="G76" s="67">
        <f t="shared" si="16"/>
        <v>0.13963526332187839</v>
      </c>
      <c r="H76" s="68">
        <f t="shared" si="17"/>
        <v>0.14000000000000001</v>
      </c>
      <c r="I76" s="69">
        <f t="shared" si="18"/>
        <v>0.93</v>
      </c>
      <c r="J76" s="70">
        <f t="shared" si="19"/>
        <v>4</v>
      </c>
    </row>
    <row r="77" spans="1:10" ht="13.15" customHeight="1">
      <c r="A77" s="133" t="s">
        <v>149</v>
      </c>
      <c r="B77" s="18" t="s">
        <v>248</v>
      </c>
      <c r="C77" s="64">
        <v>2019</v>
      </c>
      <c r="D77" s="65">
        <v>1.3</v>
      </c>
      <c r="E77" s="65" t="s">
        <v>86</v>
      </c>
      <c r="F77" s="66" t="s">
        <v>86</v>
      </c>
      <c r="G77" s="67">
        <f t="shared" si="16"/>
        <v>0.13963526332187839</v>
      </c>
      <c r="H77" s="68">
        <f t="shared" si="17"/>
        <v>0.14000000000000001</v>
      </c>
      <c r="I77" s="69">
        <f t="shared" si="18"/>
        <v>0.93</v>
      </c>
      <c r="J77" s="70">
        <f t="shared" si="19"/>
        <v>4</v>
      </c>
    </row>
    <row r="78" spans="1:10" ht="13.15" customHeight="1">
      <c r="A78" s="140" t="s">
        <v>152</v>
      </c>
      <c r="B78" s="9" t="s">
        <v>153</v>
      </c>
      <c r="C78" s="64">
        <v>2019</v>
      </c>
      <c r="D78" s="18">
        <v>1.5</v>
      </c>
      <c r="E78" s="65" t="s">
        <v>86</v>
      </c>
      <c r="F78" s="66" t="s">
        <v>86</v>
      </c>
      <c r="G78" s="67">
        <f t="shared" si="16"/>
        <v>9.1775253375741772E-2</v>
      </c>
      <c r="H78" s="68">
        <f t="shared" si="17"/>
        <v>9.1999999999999998E-2</v>
      </c>
      <c r="I78" s="69">
        <f t="shared" si="18"/>
        <v>0.61</v>
      </c>
      <c r="J78" s="70">
        <f t="shared" si="19"/>
        <v>5</v>
      </c>
    </row>
    <row r="79" spans="1:10" ht="13.15" customHeight="1">
      <c r="A79" s="140" t="s">
        <v>152</v>
      </c>
      <c r="B79" s="9" t="s">
        <v>356</v>
      </c>
      <c r="C79" s="64">
        <v>2019</v>
      </c>
      <c r="D79" s="65">
        <v>1.5</v>
      </c>
      <c r="E79" s="65" t="s">
        <v>86</v>
      </c>
      <c r="F79" s="66" t="s">
        <v>86</v>
      </c>
      <c r="G79" s="67">
        <f t="shared" si="16"/>
        <v>9.1775253375741772E-2</v>
      </c>
      <c r="H79" s="68">
        <f t="shared" si="17"/>
        <v>9.1999999999999998E-2</v>
      </c>
      <c r="I79" s="69">
        <f t="shared" si="18"/>
        <v>0.61</v>
      </c>
      <c r="J79" s="70">
        <f t="shared" si="19"/>
        <v>5</v>
      </c>
    </row>
    <row r="80" spans="1:10" ht="13.15" customHeight="1">
      <c r="A80" s="140" t="s">
        <v>152</v>
      </c>
      <c r="B80" s="9" t="s">
        <v>154</v>
      </c>
      <c r="C80" s="64">
        <v>2019</v>
      </c>
      <c r="D80" s="18">
        <v>1.1299999999999999</v>
      </c>
      <c r="E80" s="65" t="s">
        <v>182</v>
      </c>
      <c r="F80" s="65" t="s">
        <v>86</v>
      </c>
      <c r="G80" s="67">
        <f t="shared" si="16"/>
        <v>0.23655927745442004</v>
      </c>
      <c r="H80" s="68">
        <f t="shared" si="17"/>
        <v>0.23699999999999999</v>
      </c>
      <c r="I80" s="69">
        <f t="shared" si="18"/>
        <v>1.58</v>
      </c>
      <c r="J80" s="70">
        <f t="shared" si="19"/>
        <v>3</v>
      </c>
    </row>
    <row r="81" spans="1:10" ht="13.15" customHeight="1">
      <c r="A81" s="140" t="s">
        <v>152</v>
      </c>
      <c r="B81" s="9" t="s">
        <v>155</v>
      </c>
      <c r="C81" s="64">
        <v>2019</v>
      </c>
      <c r="D81" s="18">
        <v>1.1499999999999999</v>
      </c>
      <c r="E81" s="65" t="s">
        <v>182</v>
      </c>
      <c r="F81" s="65" t="s">
        <v>86</v>
      </c>
      <c r="G81" s="67">
        <f t="shared" si="16"/>
        <v>0.21941539652892203</v>
      </c>
      <c r="H81" s="68">
        <f t="shared" si="17"/>
        <v>0.219</v>
      </c>
      <c r="I81" s="69">
        <f t="shared" si="18"/>
        <v>1.46</v>
      </c>
      <c r="J81" s="70">
        <f t="shared" si="19"/>
        <v>3</v>
      </c>
    </row>
    <row r="82" spans="1:10" ht="13.15" customHeight="1">
      <c r="A82" s="142" t="s">
        <v>139</v>
      </c>
      <c r="B82" s="143" t="s">
        <v>156</v>
      </c>
      <c r="C82" s="64">
        <v>2019</v>
      </c>
      <c r="D82" s="18">
        <v>1.1299999999999999</v>
      </c>
      <c r="E82" s="65" t="s">
        <v>182</v>
      </c>
      <c r="F82" s="65" t="s">
        <v>86</v>
      </c>
      <c r="G82" s="67">
        <f t="shared" si="16"/>
        <v>0.23655927745442004</v>
      </c>
      <c r="H82" s="68">
        <f t="shared" si="17"/>
        <v>0.23699999999999999</v>
      </c>
      <c r="I82" s="69">
        <f t="shared" si="18"/>
        <v>1.58</v>
      </c>
      <c r="J82" s="70">
        <f t="shared" si="19"/>
        <v>3</v>
      </c>
    </row>
    <row r="83" spans="1:10" ht="12.75" customHeight="1">
      <c r="A83" s="142" t="s">
        <v>139</v>
      </c>
      <c r="B83" s="143" t="s">
        <v>157</v>
      </c>
      <c r="C83" s="64">
        <v>2019</v>
      </c>
      <c r="D83" s="18">
        <v>1.1499999999999999</v>
      </c>
      <c r="E83" s="65" t="s">
        <v>182</v>
      </c>
      <c r="F83" s="65" t="s">
        <v>86</v>
      </c>
      <c r="G83" s="67">
        <f t="shared" si="16"/>
        <v>0.21941539652892203</v>
      </c>
      <c r="H83" s="68">
        <f t="shared" si="17"/>
        <v>0.219</v>
      </c>
      <c r="I83" s="69">
        <f t="shared" si="18"/>
        <v>1.46</v>
      </c>
      <c r="J83" s="70">
        <f t="shared" si="19"/>
        <v>3</v>
      </c>
    </row>
    <row r="84" spans="1:10" ht="13.15" customHeight="1">
      <c r="A84" s="144" t="s">
        <v>152</v>
      </c>
      <c r="B84" s="145" t="s">
        <v>335</v>
      </c>
      <c r="C84" s="64">
        <v>2019</v>
      </c>
      <c r="D84" s="65">
        <v>1.1599999999999999</v>
      </c>
      <c r="E84" s="65" t="s">
        <v>182</v>
      </c>
      <c r="F84" s="65" t="s">
        <v>86</v>
      </c>
      <c r="G84" s="67">
        <f t="shared" si="16"/>
        <v>0.21166642755867562</v>
      </c>
      <c r="H84" s="68">
        <f t="shared" si="17"/>
        <v>0.21199999999999999</v>
      </c>
      <c r="I84" s="69">
        <f t="shared" si="18"/>
        <v>1.41</v>
      </c>
      <c r="J84" s="70">
        <f t="shared" si="19"/>
        <v>3</v>
      </c>
    </row>
    <row r="85" spans="1:10" ht="13.15" customHeight="1">
      <c r="A85" s="144" t="s">
        <v>152</v>
      </c>
      <c r="B85" s="145" t="s">
        <v>336</v>
      </c>
      <c r="C85" s="64">
        <v>2019</v>
      </c>
      <c r="D85" s="65">
        <v>1.18</v>
      </c>
      <c r="E85" s="65" t="s">
        <v>182</v>
      </c>
      <c r="F85" s="65" t="s">
        <v>86</v>
      </c>
      <c r="G85" s="67">
        <f t="shared" si="16"/>
        <v>0.19757624015247355</v>
      </c>
      <c r="H85" s="68">
        <f t="shared" si="17"/>
        <v>0.19800000000000001</v>
      </c>
      <c r="I85" s="69">
        <f t="shared" si="18"/>
        <v>1.32</v>
      </c>
      <c r="J85" s="70">
        <f t="shared" si="19"/>
        <v>4</v>
      </c>
    </row>
    <row r="86" spans="1:10" ht="13.15" customHeight="1">
      <c r="A86" s="144" t="s">
        <v>152</v>
      </c>
      <c r="B86" s="145" t="s">
        <v>337</v>
      </c>
      <c r="C86" s="64">
        <v>2019</v>
      </c>
      <c r="D86" s="65">
        <v>1.1599999999999999</v>
      </c>
      <c r="E86" s="65" t="s">
        <v>182</v>
      </c>
      <c r="F86" s="65" t="s">
        <v>86</v>
      </c>
      <c r="G86" s="67">
        <f t="shared" si="16"/>
        <v>0.21166642755867562</v>
      </c>
      <c r="H86" s="68">
        <f t="shared" si="17"/>
        <v>0.21199999999999999</v>
      </c>
      <c r="I86" s="69">
        <f t="shared" si="18"/>
        <v>1.41</v>
      </c>
      <c r="J86" s="70">
        <f t="shared" si="19"/>
        <v>3</v>
      </c>
    </row>
    <row r="87" spans="1:10" ht="13.15" customHeight="1">
      <c r="A87" s="144" t="s">
        <v>152</v>
      </c>
      <c r="B87" s="145" t="s">
        <v>338</v>
      </c>
      <c r="C87" s="64">
        <v>2019</v>
      </c>
      <c r="D87" s="65">
        <v>1.18</v>
      </c>
      <c r="E87" s="65" t="s">
        <v>182</v>
      </c>
      <c r="F87" s="65" t="s">
        <v>86</v>
      </c>
      <c r="G87" s="67">
        <f t="shared" si="16"/>
        <v>0.19757624015247355</v>
      </c>
      <c r="H87" s="68">
        <f t="shared" si="17"/>
        <v>0.19800000000000001</v>
      </c>
      <c r="I87" s="69">
        <f t="shared" si="18"/>
        <v>1.32</v>
      </c>
      <c r="J87" s="70">
        <f t="shared" si="19"/>
        <v>4</v>
      </c>
    </row>
    <row r="88" spans="1:10" ht="13.15" customHeight="1">
      <c r="A88" s="127" t="s">
        <v>152</v>
      </c>
      <c r="B88" s="128" t="s">
        <v>158</v>
      </c>
      <c r="C88" s="64">
        <v>2019</v>
      </c>
      <c r="D88" s="65">
        <v>1.26</v>
      </c>
      <c r="E88" s="65" t="s">
        <v>182</v>
      </c>
      <c r="F88" s="66" t="s">
        <v>86</v>
      </c>
      <c r="G88" s="67">
        <f t="shared" si="16"/>
        <v>0.15509342889208913</v>
      </c>
      <c r="H88" s="68">
        <f t="shared" si="17"/>
        <v>0.155</v>
      </c>
      <c r="I88" s="69">
        <f t="shared" si="18"/>
        <v>1.03</v>
      </c>
      <c r="J88" s="70">
        <f t="shared" si="19"/>
        <v>4</v>
      </c>
    </row>
    <row r="89" spans="1:10" ht="13.15" customHeight="1">
      <c r="A89" s="127" t="s">
        <v>152</v>
      </c>
      <c r="B89" s="128" t="s">
        <v>159</v>
      </c>
      <c r="C89" s="64">
        <v>2019</v>
      </c>
      <c r="D89" s="65">
        <v>1.25</v>
      </c>
      <c r="E89" s="65" t="s">
        <v>182</v>
      </c>
      <c r="F89" s="65" t="s">
        <v>86</v>
      </c>
      <c r="G89" s="67">
        <f t="shared" ref="G89:G95" si="20">IF(F89="Y",((1/(1+EXP(2.6968+(1.1686*LN(D89-0.9)))))),((1/(1+EXP(2.8891+(1.1686*(LN(D89-0.9))))))))</f>
        <v>0.15945645755950677</v>
      </c>
      <c r="H89" s="68">
        <f t="shared" ref="H89:H95" si="21">ROUND(G89,3)</f>
        <v>0.159</v>
      </c>
      <c r="I89" s="69">
        <f t="shared" ref="I89:I95" si="22">ROUND(H89/0.15,2)</f>
        <v>1.06</v>
      </c>
      <c r="J89" s="70">
        <f t="shared" ref="J89:J95" si="23">IF(I89&lt;0.673,5,IF(I89&lt;1.33,4,IF(I89&lt;2,3,IF(I89&lt;2.67,2,1))))</f>
        <v>4</v>
      </c>
    </row>
    <row r="90" spans="1:10" ht="13.15" customHeight="1">
      <c r="A90" s="127" t="s">
        <v>152</v>
      </c>
      <c r="B90" s="128" t="s">
        <v>160</v>
      </c>
      <c r="C90" s="64">
        <v>2019</v>
      </c>
      <c r="D90" s="65">
        <v>1.27</v>
      </c>
      <c r="E90" s="65" t="s">
        <v>182</v>
      </c>
      <c r="F90" s="65" t="s">
        <v>86</v>
      </c>
      <c r="G90" s="67">
        <f t="shared" si="20"/>
        <v>0.15094392869398887</v>
      </c>
      <c r="H90" s="68">
        <f t="shared" si="21"/>
        <v>0.151</v>
      </c>
      <c r="I90" s="69">
        <f t="shared" si="22"/>
        <v>1.01</v>
      </c>
      <c r="J90" s="70">
        <f t="shared" si="23"/>
        <v>4</v>
      </c>
    </row>
    <row r="91" spans="1:10" ht="13.15" customHeight="1">
      <c r="A91" s="127" t="s">
        <v>152</v>
      </c>
      <c r="B91" s="128" t="s">
        <v>161</v>
      </c>
      <c r="C91" s="64">
        <v>2019</v>
      </c>
      <c r="D91" s="18">
        <v>1.29</v>
      </c>
      <c r="E91" s="65" t="s">
        <v>86</v>
      </c>
      <c r="F91" s="65" t="s">
        <v>86</v>
      </c>
      <c r="G91" s="67">
        <f t="shared" si="20"/>
        <v>0.14322773155168095</v>
      </c>
      <c r="H91" s="68">
        <f t="shared" si="21"/>
        <v>0.14299999999999999</v>
      </c>
      <c r="I91" s="69">
        <f t="shared" si="22"/>
        <v>0.95</v>
      </c>
      <c r="J91" s="70">
        <f t="shared" si="23"/>
        <v>4</v>
      </c>
    </row>
    <row r="92" spans="1:10" ht="13.15" customHeight="1">
      <c r="A92" s="139" t="s">
        <v>162</v>
      </c>
      <c r="B92" s="128" t="s">
        <v>163</v>
      </c>
      <c r="C92" s="64">
        <v>2019</v>
      </c>
      <c r="D92" s="65">
        <v>1.18</v>
      </c>
      <c r="E92" s="18" t="s">
        <v>182</v>
      </c>
      <c r="F92" s="44" t="s">
        <v>86</v>
      </c>
      <c r="G92" s="67">
        <f t="shared" si="20"/>
        <v>0.19757624015247355</v>
      </c>
      <c r="H92" s="68">
        <f t="shared" si="21"/>
        <v>0.19800000000000001</v>
      </c>
      <c r="I92" s="69">
        <f t="shared" si="22"/>
        <v>1.32</v>
      </c>
      <c r="J92" s="70">
        <f t="shared" si="23"/>
        <v>4</v>
      </c>
    </row>
    <row r="93" spans="1:10" ht="13.15" customHeight="1">
      <c r="A93" s="139" t="s">
        <v>162</v>
      </c>
      <c r="B93" s="128" t="s">
        <v>164</v>
      </c>
      <c r="C93" s="64">
        <v>2019</v>
      </c>
      <c r="D93" s="65">
        <v>1.18</v>
      </c>
      <c r="E93" s="65" t="s">
        <v>182</v>
      </c>
      <c r="F93" s="66" t="s">
        <v>86</v>
      </c>
      <c r="G93" s="67">
        <f t="shared" si="20"/>
        <v>0.19757624015247355</v>
      </c>
      <c r="H93" s="68">
        <f t="shared" si="21"/>
        <v>0.19800000000000001</v>
      </c>
      <c r="I93" s="69">
        <f t="shared" si="22"/>
        <v>1.32</v>
      </c>
      <c r="J93" s="70">
        <f t="shared" si="23"/>
        <v>4</v>
      </c>
    </row>
    <row r="94" spans="1:10" ht="13.15" customHeight="1">
      <c r="A94" s="139" t="s">
        <v>162</v>
      </c>
      <c r="B94" s="128" t="s">
        <v>166</v>
      </c>
      <c r="C94" s="64">
        <v>2019</v>
      </c>
      <c r="D94" s="18">
        <v>1.18</v>
      </c>
      <c r="E94" s="65" t="s">
        <v>182</v>
      </c>
      <c r="F94" s="65" t="s">
        <v>86</v>
      </c>
      <c r="G94" s="67">
        <f t="shared" si="20"/>
        <v>0.19757624015247355</v>
      </c>
      <c r="H94" s="68">
        <f t="shared" si="21"/>
        <v>0.19800000000000001</v>
      </c>
      <c r="I94" s="69">
        <f t="shared" si="22"/>
        <v>1.32</v>
      </c>
      <c r="J94" s="70">
        <f t="shared" si="23"/>
        <v>4</v>
      </c>
    </row>
    <row r="95" spans="1:10" ht="13.15" customHeight="1">
      <c r="A95" s="139" t="s">
        <v>162</v>
      </c>
      <c r="B95" s="128" t="s">
        <v>165</v>
      </c>
      <c r="C95" s="64">
        <v>2019</v>
      </c>
      <c r="D95" s="18">
        <v>1.1499999999999999</v>
      </c>
      <c r="E95" s="65" t="s">
        <v>182</v>
      </c>
      <c r="F95" s="65" t="s">
        <v>86</v>
      </c>
      <c r="G95" s="67">
        <f t="shared" si="20"/>
        <v>0.21941539652892203</v>
      </c>
      <c r="H95" s="68">
        <f t="shared" si="21"/>
        <v>0.219</v>
      </c>
      <c r="I95" s="69">
        <f t="shared" si="22"/>
        <v>1.46</v>
      </c>
      <c r="J95" s="70">
        <f t="shared" si="23"/>
        <v>3</v>
      </c>
    </row>
    <row r="96" spans="1:10" ht="13.15" customHeight="1">
      <c r="A96" s="142" t="s">
        <v>162</v>
      </c>
      <c r="B96" s="143" t="s">
        <v>167</v>
      </c>
      <c r="C96" s="64">
        <v>2019</v>
      </c>
      <c r="D96" s="18">
        <v>1.18</v>
      </c>
      <c r="E96" s="65" t="s">
        <v>182</v>
      </c>
      <c r="F96" s="65" t="s">
        <v>86</v>
      </c>
      <c r="G96" s="67">
        <f t="shared" si="12"/>
        <v>0.19757624015247355</v>
      </c>
      <c r="H96" s="68">
        <f t="shared" si="13"/>
        <v>0.19800000000000001</v>
      </c>
      <c r="I96" s="69">
        <f t="shared" si="14"/>
        <v>1.32</v>
      </c>
      <c r="J96" s="70">
        <f t="shared" si="15"/>
        <v>4</v>
      </c>
    </row>
    <row r="97" spans="1:10" ht="13.15" customHeight="1">
      <c r="A97" s="142" t="s">
        <v>162</v>
      </c>
      <c r="B97" s="143" t="s">
        <v>168</v>
      </c>
      <c r="C97" s="64">
        <v>2019</v>
      </c>
      <c r="D97" s="18">
        <v>1.1499999999999999</v>
      </c>
      <c r="E97" s="65" t="s">
        <v>182</v>
      </c>
      <c r="F97" s="65" t="s">
        <v>86</v>
      </c>
      <c r="G97" s="67">
        <f t="shared" si="12"/>
        <v>0.21941539652892203</v>
      </c>
      <c r="H97" s="68">
        <f t="shared" si="13"/>
        <v>0.219</v>
      </c>
      <c r="I97" s="69">
        <f t="shared" si="14"/>
        <v>1.46</v>
      </c>
      <c r="J97" s="70">
        <f t="shared" si="15"/>
        <v>3</v>
      </c>
    </row>
    <row r="98" spans="1:10" ht="13.15" customHeight="1">
      <c r="A98" s="139" t="s">
        <v>162</v>
      </c>
      <c r="B98" s="128" t="s">
        <v>169</v>
      </c>
      <c r="C98" s="64">
        <v>2019</v>
      </c>
      <c r="D98" s="18">
        <v>1.18</v>
      </c>
      <c r="E98" s="18" t="s">
        <v>182</v>
      </c>
      <c r="F98" s="44" t="s">
        <v>86</v>
      </c>
      <c r="G98" s="67">
        <f t="shared" si="12"/>
        <v>0.19757624015247355</v>
      </c>
      <c r="H98" s="68">
        <f t="shared" si="13"/>
        <v>0.19800000000000001</v>
      </c>
      <c r="I98" s="69">
        <f t="shared" si="14"/>
        <v>1.32</v>
      </c>
      <c r="J98" s="70">
        <f t="shared" si="15"/>
        <v>4</v>
      </c>
    </row>
    <row r="99" spans="1:10" ht="13.15" customHeight="1">
      <c r="A99" s="139" t="s">
        <v>162</v>
      </c>
      <c r="B99" s="128" t="s">
        <v>170</v>
      </c>
      <c r="C99" s="64">
        <v>2019</v>
      </c>
      <c r="D99" s="18">
        <v>1.18</v>
      </c>
      <c r="E99" s="18" t="s">
        <v>182</v>
      </c>
      <c r="F99" s="44" t="s">
        <v>86</v>
      </c>
      <c r="G99" s="67">
        <f t="shared" si="12"/>
        <v>0.19757624015247355</v>
      </c>
      <c r="H99" s="68">
        <f t="shared" si="13"/>
        <v>0.19800000000000001</v>
      </c>
      <c r="I99" s="69">
        <f t="shared" si="14"/>
        <v>1.32</v>
      </c>
      <c r="J99" s="70">
        <f t="shared" si="15"/>
        <v>4</v>
      </c>
    </row>
    <row r="100" spans="1:10" ht="13.15" customHeight="1">
      <c r="A100" s="139" t="s">
        <v>171</v>
      </c>
      <c r="B100" s="128" t="s">
        <v>172</v>
      </c>
      <c r="C100" s="64">
        <v>2019</v>
      </c>
      <c r="D100" s="18">
        <v>1.23</v>
      </c>
      <c r="E100" s="18" t="s">
        <v>182</v>
      </c>
      <c r="F100" s="44" t="s">
        <v>86</v>
      </c>
      <c r="G100" s="67">
        <f t="shared" si="12"/>
        <v>0.16888967495700072</v>
      </c>
      <c r="H100" s="68">
        <f t="shared" si="13"/>
        <v>0.16900000000000001</v>
      </c>
      <c r="I100" s="69">
        <f t="shared" si="14"/>
        <v>1.1299999999999999</v>
      </c>
      <c r="J100" s="70">
        <f t="shared" si="15"/>
        <v>4</v>
      </c>
    </row>
    <row r="101" spans="1:10" ht="13.15" customHeight="1">
      <c r="A101" s="139" t="s">
        <v>171</v>
      </c>
      <c r="B101" s="128" t="s">
        <v>173</v>
      </c>
      <c r="C101" s="64">
        <v>2019</v>
      </c>
      <c r="D101" s="18">
        <v>1.23</v>
      </c>
      <c r="E101" s="18" t="s">
        <v>182</v>
      </c>
      <c r="F101" s="44" t="s">
        <v>86</v>
      </c>
      <c r="G101" s="67">
        <f t="shared" ref="G101:G107" si="24">IF(F101="Y",((1/(1+EXP(2.6968+(1.1686*LN(D101-0.9)))))),((1/(1+EXP(2.8891+(1.1686*(LN(D101-0.9))))))))</f>
        <v>0.16888967495700072</v>
      </c>
      <c r="H101" s="68">
        <f t="shared" ref="H101:H107" si="25">ROUND(G101,3)</f>
        <v>0.16900000000000001</v>
      </c>
      <c r="I101" s="69">
        <f t="shared" ref="I101:I107" si="26">ROUND(H101/0.15,2)</f>
        <v>1.1299999999999999</v>
      </c>
      <c r="J101" s="70">
        <f t="shared" ref="J101:J107" si="27">IF(I101&lt;0.673,5,IF(I101&lt;1.33,4,IF(I101&lt;2,3,IF(I101&lt;2.67,2,1))))</f>
        <v>4</v>
      </c>
    </row>
    <row r="102" spans="1:10" ht="13.15" customHeight="1">
      <c r="A102" s="129" t="s">
        <v>328</v>
      </c>
      <c r="B102" s="132" t="s">
        <v>329</v>
      </c>
      <c r="C102" s="64">
        <v>2019</v>
      </c>
      <c r="D102" s="65">
        <v>1.71</v>
      </c>
      <c r="E102" s="18" t="s">
        <v>86</v>
      </c>
      <c r="F102" s="18" t="s">
        <v>86</v>
      </c>
      <c r="G102" s="68">
        <f t="shared" si="24"/>
        <v>6.6430978778359406E-2</v>
      </c>
      <c r="H102" s="68">
        <f t="shared" si="25"/>
        <v>6.6000000000000003E-2</v>
      </c>
      <c r="I102" s="69">
        <f t="shared" si="26"/>
        <v>0.44</v>
      </c>
      <c r="J102" s="73">
        <f t="shared" si="27"/>
        <v>5</v>
      </c>
    </row>
    <row r="103" spans="1:10" ht="13.15" customHeight="1">
      <c r="A103" s="129" t="s">
        <v>174</v>
      </c>
      <c r="B103" s="132" t="s">
        <v>249</v>
      </c>
      <c r="C103" s="64">
        <v>2019</v>
      </c>
      <c r="D103" s="65">
        <v>1.43</v>
      </c>
      <c r="E103" s="65" t="s">
        <v>86</v>
      </c>
      <c r="F103" s="66" t="s">
        <v>86</v>
      </c>
      <c r="G103" s="67">
        <f t="shared" si="24"/>
        <v>0.10459491849361911</v>
      </c>
      <c r="H103" s="68">
        <f t="shared" si="25"/>
        <v>0.105</v>
      </c>
      <c r="I103" s="69">
        <f t="shared" si="26"/>
        <v>0.7</v>
      </c>
      <c r="J103" s="70">
        <f t="shared" si="27"/>
        <v>4</v>
      </c>
    </row>
    <row r="104" spans="1:10" ht="13.15" customHeight="1">
      <c r="A104" s="133" t="s">
        <v>174</v>
      </c>
      <c r="B104" s="18" t="s">
        <v>250</v>
      </c>
      <c r="C104" s="64">
        <v>2019</v>
      </c>
      <c r="D104" s="65">
        <v>1.43</v>
      </c>
      <c r="E104" s="65" t="s">
        <v>86</v>
      </c>
      <c r="F104" s="66" t="s">
        <v>86</v>
      </c>
      <c r="G104" s="67">
        <f t="shared" si="24"/>
        <v>0.10459491849361911</v>
      </c>
      <c r="H104" s="68">
        <f t="shared" si="25"/>
        <v>0.105</v>
      </c>
      <c r="I104" s="69">
        <f t="shared" si="26"/>
        <v>0.7</v>
      </c>
      <c r="J104" s="70">
        <f t="shared" si="27"/>
        <v>4</v>
      </c>
    </row>
    <row r="105" spans="1:10" ht="13.15" customHeight="1">
      <c r="A105" s="131" t="s">
        <v>174</v>
      </c>
      <c r="B105" s="9" t="s">
        <v>175</v>
      </c>
      <c r="C105" s="64">
        <v>2019</v>
      </c>
      <c r="D105" s="65">
        <v>1.29</v>
      </c>
      <c r="E105" s="65" t="s">
        <v>86</v>
      </c>
      <c r="F105" s="65" t="s">
        <v>86</v>
      </c>
      <c r="G105" s="67">
        <f t="shared" si="24"/>
        <v>0.14322773155168095</v>
      </c>
      <c r="H105" s="68">
        <f t="shared" si="25"/>
        <v>0.14299999999999999</v>
      </c>
      <c r="I105" s="69">
        <f t="shared" si="26"/>
        <v>0.95</v>
      </c>
      <c r="J105" s="70">
        <f t="shared" si="27"/>
        <v>4</v>
      </c>
    </row>
    <row r="106" spans="1:10" ht="13.15" customHeight="1">
      <c r="A106" s="129" t="s">
        <v>174</v>
      </c>
      <c r="B106" s="132" t="s">
        <v>176</v>
      </c>
      <c r="C106" s="64">
        <v>2019</v>
      </c>
      <c r="D106" s="18">
        <v>1.43</v>
      </c>
      <c r="E106" s="65" t="s">
        <v>86</v>
      </c>
      <c r="F106" s="66" t="s">
        <v>86</v>
      </c>
      <c r="G106" s="67">
        <f t="shared" si="24"/>
        <v>0.10459491849361911</v>
      </c>
      <c r="H106" s="68">
        <f t="shared" si="25"/>
        <v>0.105</v>
      </c>
      <c r="I106" s="69">
        <f t="shared" si="26"/>
        <v>0.7</v>
      </c>
      <c r="J106" s="70">
        <f t="shared" si="27"/>
        <v>4</v>
      </c>
    </row>
    <row r="107" spans="1:10" ht="13.15" customHeight="1">
      <c r="A107" s="127" t="s">
        <v>174</v>
      </c>
      <c r="B107" s="9" t="s">
        <v>177</v>
      </c>
      <c r="C107" s="64">
        <v>2019</v>
      </c>
      <c r="D107" s="65">
        <v>1.25</v>
      </c>
      <c r="E107" s="18" t="s">
        <v>182</v>
      </c>
      <c r="F107" s="44" t="s">
        <v>86</v>
      </c>
      <c r="G107" s="67">
        <f t="shared" si="24"/>
        <v>0.15945645755950677</v>
      </c>
      <c r="H107" s="68">
        <f t="shared" si="25"/>
        <v>0.159</v>
      </c>
      <c r="I107" s="69">
        <f t="shared" si="26"/>
        <v>1.06</v>
      </c>
      <c r="J107" s="70">
        <f t="shared" si="27"/>
        <v>4</v>
      </c>
    </row>
    <row r="108" spans="1:10" ht="13.15" customHeight="1">
      <c r="A108" s="127" t="s">
        <v>174</v>
      </c>
      <c r="B108" s="9" t="s">
        <v>178</v>
      </c>
      <c r="C108" s="64">
        <v>2019</v>
      </c>
      <c r="D108" s="18">
        <v>1.26</v>
      </c>
      <c r="E108" s="18" t="s">
        <v>182</v>
      </c>
      <c r="F108" s="44" t="s">
        <v>86</v>
      </c>
      <c r="G108" s="67">
        <f t="shared" si="12"/>
        <v>0.15509342889208913</v>
      </c>
      <c r="H108" s="68">
        <f t="shared" si="13"/>
        <v>0.155</v>
      </c>
      <c r="I108" s="69">
        <f t="shared" si="14"/>
        <v>1.03</v>
      </c>
      <c r="J108" s="70">
        <f t="shared" si="15"/>
        <v>4</v>
      </c>
    </row>
    <row r="109" spans="1:10" ht="13.15" customHeight="1">
      <c r="A109" s="136" t="s">
        <v>174</v>
      </c>
      <c r="B109" s="65" t="s">
        <v>179</v>
      </c>
      <c r="C109" s="64">
        <v>2019</v>
      </c>
      <c r="D109" s="18">
        <v>1.26</v>
      </c>
      <c r="E109" s="18" t="s">
        <v>182</v>
      </c>
      <c r="F109" s="44" t="s">
        <v>86</v>
      </c>
      <c r="G109" s="67">
        <f t="shared" si="12"/>
        <v>0.15509342889208913</v>
      </c>
      <c r="H109" s="68">
        <f t="shared" si="13"/>
        <v>0.155</v>
      </c>
      <c r="I109" s="69">
        <f t="shared" si="14"/>
        <v>1.03</v>
      </c>
      <c r="J109" s="70">
        <f t="shared" si="15"/>
        <v>4</v>
      </c>
    </row>
    <row r="110" spans="1:10" ht="13.15" customHeight="1">
      <c r="A110" s="131" t="s">
        <v>180</v>
      </c>
      <c r="B110" s="9" t="s">
        <v>181</v>
      </c>
      <c r="C110" s="64">
        <v>2019</v>
      </c>
      <c r="D110" s="65">
        <v>1.33</v>
      </c>
      <c r="E110" s="65" t="s">
        <v>86</v>
      </c>
      <c r="F110" s="66" t="s">
        <v>86</v>
      </c>
      <c r="G110" s="67">
        <f t="shared" si="12"/>
        <v>0.12978776668212111</v>
      </c>
      <c r="H110" s="68">
        <f t="shared" si="13"/>
        <v>0.13</v>
      </c>
      <c r="I110" s="69">
        <f t="shared" si="14"/>
        <v>0.87</v>
      </c>
      <c r="J110" s="70">
        <f t="shared" si="15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8"/>
  <sheetViews>
    <sheetView workbookViewId="0">
      <pane xSplit="6" ySplit="2" topLeftCell="L3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2.75"/>
  <cols>
    <col min="1" max="1" width="8.140625" style="103" customWidth="1"/>
    <col min="2" max="2" width="9.85546875" style="103" bestFit="1" customWidth="1"/>
    <col min="3" max="3" width="11.28515625" style="225" bestFit="1" customWidth="1"/>
    <col min="4" max="4" width="26.140625" style="225" customWidth="1"/>
    <col min="5" max="5" width="7.42578125" style="225" customWidth="1"/>
    <col min="6" max="6" width="8.28515625" style="225" customWidth="1"/>
    <col min="7" max="9" width="8.7109375" style="229" customWidth="1"/>
    <col min="10" max="10" width="8.42578125" style="229" bestFit="1" customWidth="1"/>
    <col min="11" max="22" width="8.7109375" style="229" customWidth="1"/>
    <col min="23" max="23" width="7.42578125" style="227" bestFit="1" customWidth="1"/>
    <col min="24" max="24" width="5.28515625" style="227" bestFit="1" customWidth="1"/>
    <col min="25" max="25" width="10.140625" style="227" bestFit="1" customWidth="1"/>
    <col min="26" max="26" width="11.28515625" style="227" bestFit="1" customWidth="1"/>
    <col min="27" max="27" width="7.28515625" style="227" customWidth="1"/>
    <col min="28" max="28" width="7.5703125" style="227" bestFit="1" customWidth="1"/>
    <col min="29" max="29" width="7.5703125" style="71" bestFit="1" customWidth="1"/>
    <col min="30" max="31" width="9" style="71" bestFit="1" customWidth="1"/>
    <col min="32" max="32" width="8" style="71" bestFit="1" customWidth="1"/>
    <col min="33" max="33" width="7.42578125" style="71" bestFit="1" customWidth="1"/>
    <col min="34" max="34" width="5" style="71" bestFit="1" customWidth="1"/>
    <col min="35" max="35" width="10.140625" style="71" bestFit="1" customWidth="1"/>
    <col min="36" max="36" width="11.5703125" style="71" bestFit="1" customWidth="1"/>
    <col min="37" max="37" width="7" style="71" bestFit="1" customWidth="1"/>
    <col min="38" max="39" width="7.5703125" style="71" bestFit="1" customWidth="1"/>
    <col min="40" max="41" width="9" style="71" bestFit="1" customWidth="1"/>
    <col min="42" max="42" width="8" style="71" bestFit="1" customWidth="1"/>
    <col min="43" max="43" width="7.5703125" style="71" customWidth="1"/>
    <col min="44" max="44" width="9.5703125" style="71" bestFit="1" customWidth="1"/>
    <col min="45" max="45" width="7.140625" style="71" bestFit="1" customWidth="1"/>
    <col min="46" max="46" width="5.7109375" style="227" bestFit="1" customWidth="1"/>
    <col min="47" max="47" width="9.5703125" style="227" bestFit="1" customWidth="1"/>
    <col min="48" max="48" width="5.85546875" style="227" bestFit="1" customWidth="1"/>
    <col min="49" max="49" width="5.7109375" style="124" bestFit="1" customWidth="1"/>
    <col min="50" max="50" width="9.5703125" style="124" bestFit="1" customWidth="1"/>
    <col min="51" max="51" width="5.85546875" style="125" bestFit="1" customWidth="1"/>
    <col min="52" max="16384" width="9.140625" style="71"/>
  </cols>
  <sheetData>
    <row r="1" spans="1:51" s="101" customFormat="1" ht="13.5" thickBot="1">
      <c r="A1" s="197"/>
      <c r="B1" s="112"/>
      <c r="C1" s="198"/>
      <c r="D1" s="198"/>
      <c r="E1" s="199"/>
      <c r="F1" s="199"/>
      <c r="G1" s="236" t="s">
        <v>28</v>
      </c>
      <c r="H1" s="237"/>
      <c r="I1" s="237"/>
      <c r="J1" s="237"/>
      <c r="K1" s="237"/>
      <c r="L1" s="237"/>
      <c r="M1" s="237"/>
      <c r="N1" s="238"/>
      <c r="O1" s="236" t="s">
        <v>29</v>
      </c>
      <c r="P1" s="237"/>
      <c r="Q1" s="237"/>
      <c r="R1" s="237"/>
      <c r="S1" s="237"/>
      <c r="T1" s="237"/>
      <c r="U1" s="237"/>
      <c r="V1" s="238"/>
      <c r="W1" s="239" t="s">
        <v>30</v>
      </c>
      <c r="X1" s="240"/>
      <c r="Y1" s="240"/>
      <c r="Z1" s="240"/>
      <c r="AA1" s="240"/>
      <c r="AB1" s="240"/>
      <c r="AC1" s="240"/>
      <c r="AD1" s="240"/>
      <c r="AE1" s="240"/>
      <c r="AF1" s="241"/>
      <c r="AG1" s="239" t="s">
        <v>31</v>
      </c>
      <c r="AH1" s="240"/>
      <c r="AI1" s="240"/>
      <c r="AJ1" s="240"/>
      <c r="AK1" s="240"/>
      <c r="AL1" s="240"/>
      <c r="AM1" s="240"/>
      <c r="AN1" s="240"/>
      <c r="AO1" s="240"/>
      <c r="AP1" s="241"/>
      <c r="AQ1" s="200" t="s">
        <v>13</v>
      </c>
      <c r="AR1" s="201" t="s">
        <v>16</v>
      </c>
      <c r="AS1" s="202" t="s">
        <v>9</v>
      </c>
      <c r="AT1" s="37" t="s">
        <v>13</v>
      </c>
      <c r="AU1" s="38" t="s">
        <v>16</v>
      </c>
      <c r="AV1" s="39" t="s">
        <v>51</v>
      </c>
      <c r="AW1" s="203" t="s">
        <v>13</v>
      </c>
      <c r="AX1" s="42" t="s">
        <v>16</v>
      </c>
      <c r="AY1" s="204" t="s">
        <v>51</v>
      </c>
    </row>
    <row r="2" spans="1:51" s="7" customFormat="1" ht="34.5" thickBot="1">
      <c r="A2" s="53" t="s">
        <v>27</v>
      </c>
      <c r="B2" s="205" t="s">
        <v>84</v>
      </c>
      <c r="C2" s="53" t="s">
        <v>19</v>
      </c>
      <c r="D2" s="58" t="s">
        <v>20</v>
      </c>
      <c r="E2" s="205" t="s">
        <v>76</v>
      </c>
      <c r="F2" s="59" t="s">
        <v>21</v>
      </c>
      <c r="G2" s="162" t="s">
        <v>25</v>
      </c>
      <c r="H2" s="164" t="s">
        <v>0</v>
      </c>
      <c r="I2" s="160" t="s">
        <v>34</v>
      </c>
      <c r="J2" s="160" t="s">
        <v>62</v>
      </c>
      <c r="K2" s="160" t="s">
        <v>35</v>
      </c>
      <c r="L2" s="160" t="s">
        <v>36</v>
      </c>
      <c r="M2" s="160" t="s">
        <v>37</v>
      </c>
      <c r="N2" s="206" t="s">
        <v>38</v>
      </c>
      <c r="O2" s="162" t="s">
        <v>25</v>
      </c>
      <c r="P2" s="164" t="s">
        <v>0</v>
      </c>
      <c r="Q2" s="160" t="s">
        <v>34</v>
      </c>
      <c r="R2" s="160" t="s">
        <v>62</v>
      </c>
      <c r="S2" s="160" t="s">
        <v>35</v>
      </c>
      <c r="T2" s="160" t="s">
        <v>36</v>
      </c>
      <c r="U2" s="160" t="s">
        <v>37</v>
      </c>
      <c r="V2" s="206" t="s">
        <v>38</v>
      </c>
      <c r="W2" s="207" t="s">
        <v>26</v>
      </c>
      <c r="X2" s="208" t="s">
        <v>2</v>
      </c>
      <c r="Y2" s="35" t="s">
        <v>5</v>
      </c>
      <c r="Z2" s="35" t="s">
        <v>63</v>
      </c>
      <c r="AA2" s="208" t="s">
        <v>6</v>
      </c>
      <c r="AB2" s="35" t="s">
        <v>3</v>
      </c>
      <c r="AC2" s="209" t="s">
        <v>3</v>
      </c>
      <c r="AD2" s="209" t="s">
        <v>23</v>
      </c>
      <c r="AE2" s="209" t="s">
        <v>24</v>
      </c>
      <c r="AF2" s="210" t="s">
        <v>4</v>
      </c>
      <c r="AG2" s="162" t="s">
        <v>26</v>
      </c>
      <c r="AH2" s="164" t="s">
        <v>2</v>
      </c>
      <c r="AI2" s="164" t="s">
        <v>5</v>
      </c>
      <c r="AJ2" s="164" t="s">
        <v>64</v>
      </c>
      <c r="AK2" s="164" t="s">
        <v>6</v>
      </c>
      <c r="AL2" s="164" t="s">
        <v>3</v>
      </c>
      <c r="AM2" s="164" t="s">
        <v>3</v>
      </c>
      <c r="AN2" s="164" t="s">
        <v>23</v>
      </c>
      <c r="AO2" s="164" t="s">
        <v>24</v>
      </c>
      <c r="AP2" s="211" t="s">
        <v>4</v>
      </c>
      <c r="AQ2" s="45" t="s">
        <v>7</v>
      </c>
      <c r="AR2" s="84" t="s">
        <v>8</v>
      </c>
      <c r="AS2" s="212" t="s">
        <v>8</v>
      </c>
      <c r="AT2" s="189" t="s">
        <v>65</v>
      </c>
      <c r="AU2" s="190" t="s">
        <v>65</v>
      </c>
      <c r="AV2" s="40" t="s">
        <v>65</v>
      </c>
      <c r="AW2" s="191" t="s">
        <v>45</v>
      </c>
      <c r="AX2" s="166" t="s">
        <v>45</v>
      </c>
      <c r="AY2" s="213" t="s">
        <v>32</v>
      </c>
    </row>
    <row r="3" spans="1:51" ht="13.15" customHeight="1">
      <c r="A3" s="65">
        <v>10556</v>
      </c>
      <c r="B3" s="65" t="s">
        <v>214</v>
      </c>
      <c r="C3" s="214" t="str">
        <f>Rollover!A3</f>
        <v>Acura</v>
      </c>
      <c r="D3" s="73" t="str">
        <f>Rollover!B3</f>
        <v>RDX SUV FWD</v>
      </c>
      <c r="E3" s="119" t="s">
        <v>88</v>
      </c>
      <c r="F3" s="215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16">
        <f t="shared" ref="W3:W26" si="0">NORMDIST(LN(G3),7.45231,0.73998,1)</f>
        <v>9.087493236271886E-3</v>
      </c>
      <c r="X3" s="6">
        <f t="shared" ref="X3:X26" si="1">1/(1+EXP(3.2269-1.9688*H3))</f>
        <v>6.220807975867898E-2</v>
      </c>
      <c r="Y3" s="6">
        <f t="shared" ref="Y3:Y26" si="2">1/(1+EXP(10.9745-2.375*I3/1000))</f>
        <v>2.7289445978991039E-4</v>
      </c>
      <c r="Z3" s="6">
        <f t="shared" ref="Z3:Z26" si="3">1/(1+EXP(10.9745-2.375*J3/1000))</f>
        <v>2.1758335475985276E-5</v>
      </c>
      <c r="AA3" s="6">
        <f t="shared" ref="AA3:AA26" si="4">MAX(X3,Y3,Z3)</f>
        <v>6.220807975867898E-2</v>
      </c>
      <c r="AB3" s="6">
        <f t="shared" ref="AB3:AB26" si="5">1/(1+EXP(12.597-0.05861*35-1.568*(K3^0.4612)))</f>
        <v>3.432584630146316E-2</v>
      </c>
      <c r="AC3" s="6">
        <f t="shared" ref="AC3:AC26" si="6">AB3</f>
        <v>3.432584630146316E-2</v>
      </c>
      <c r="AD3" s="6">
        <f t="shared" ref="AD3:AD26" si="7">1/(1+EXP(5.7949-0.5196*M3/1000))</f>
        <v>6.4490047563182749E-3</v>
      </c>
      <c r="AE3" s="6">
        <f t="shared" ref="AE3:AE26" si="8">1/(1+EXP(5.7949-0.5196*N3/1000))</f>
        <v>8.8112576564607289E-3</v>
      </c>
      <c r="AF3" s="27">
        <f t="shared" ref="AF3:AF26" si="9">MAX(AD3,AE3)</f>
        <v>8.8112576564607289E-3</v>
      </c>
      <c r="AG3" s="26">
        <f t="shared" ref="AG3:AG26" si="10">NORMDIST(LN(O3),7.45231,0.73998,1)</f>
        <v>1.5995924456285792E-2</v>
      </c>
      <c r="AH3" s="6">
        <f t="shared" ref="AH3:AH26" si="11">1/(1+EXP(3.2269-1.9688*P3))</f>
        <v>6.6595751557450455E-2</v>
      </c>
      <c r="AI3" s="6">
        <f t="shared" ref="AI3:AI26" si="12">1/(1+EXP(10.958-3.77*Q3/1000))</f>
        <v>9.0988256211537694E-5</v>
      </c>
      <c r="AJ3" s="6">
        <f t="shared" ref="AJ3:AJ26" si="13">1/(1+EXP(10.958-3.77*R3/1000))</f>
        <v>7.0870898051379034E-5</v>
      </c>
      <c r="AK3" s="6">
        <f t="shared" ref="AK3:AK26" si="14">MAX(AH3,AI3,AJ3)</f>
        <v>6.6595751557450455E-2</v>
      </c>
      <c r="AL3" s="6">
        <f t="shared" ref="AL3:AL26" si="15">1/(1+EXP(12.597-0.05861*35-1.568*((S3/0.817)^0.4612)))</f>
        <v>1.1103510653048392E-2</v>
      </c>
      <c r="AM3" s="6">
        <f t="shared" ref="AM3:AM26" si="16">AL3</f>
        <v>1.1103510653048392E-2</v>
      </c>
      <c r="AN3" s="6">
        <f t="shared" ref="AN3:AN26" si="17">1/(1+EXP(5.7949-0.7619*U3/1000))</f>
        <v>1.0283359490755251E-2</v>
      </c>
      <c r="AO3" s="6">
        <f t="shared" ref="AO3:AO26" si="18">1/(1+EXP(5.7949-0.7619*V3/1000))</f>
        <v>1.3383350849608356E-2</v>
      </c>
      <c r="AP3" s="27">
        <f t="shared" ref="AP3:AP26" si="19">MAX(AN3,AO3)</f>
        <v>1.3383350849608356E-2</v>
      </c>
      <c r="AQ3" s="216">
        <f t="shared" ref="AQ3:AQ26" si="20">ROUND(1-(1-W3)*(1-AA3)*(1-AC3)*(1-AF3),3)</f>
        <v>0.111</v>
      </c>
      <c r="AR3" s="6">
        <f t="shared" ref="AR3:AR26" si="21">ROUND(1-(1-AG3)*(1-AK3)*(1-AM3)*(1-AP3),3)</f>
        <v>0.104</v>
      </c>
      <c r="AS3" s="6">
        <f t="shared" ref="AS3:AS26" si="22">ROUND(AVERAGE(AR3,AQ3),3)</f>
        <v>0.108</v>
      </c>
      <c r="AT3" s="120">
        <f t="shared" ref="AT3:AT26" si="23">ROUND(AQ3/0.15,2)</f>
        <v>0.74</v>
      </c>
      <c r="AU3" s="120">
        <f t="shared" ref="AU3:AU26" si="24">ROUND(AR3/0.15,2)</f>
        <v>0.69</v>
      </c>
      <c r="AV3" s="120">
        <f t="shared" ref="AV3:AV26" si="25">ROUND(AS3/0.15,2)</f>
        <v>0.72</v>
      </c>
      <c r="AW3" s="121">
        <f t="shared" ref="AW3:AW26" si="26">IF(AT3&lt;0.67,5,IF(AT3&lt;1,4,IF(AT3&lt;1.33,3,IF(AT3&lt;2.67,2,1))))</f>
        <v>4</v>
      </c>
      <c r="AX3" s="121">
        <f t="shared" ref="AX3:AX26" si="27">IF(AU3&lt;0.67,5,IF(AU3&lt;1,4,IF(AU3&lt;1.33,3,IF(AU3&lt;2.67,2,1))))</f>
        <v>4</v>
      </c>
      <c r="AY3" s="217">
        <f t="shared" ref="AY3:AY26" si="28">IF(AV3&lt;0.67,5,IF(AV3&lt;1,4,IF(AV3&lt;1.33,3,IF(AV3&lt;2.67,2,1))))</f>
        <v>4</v>
      </c>
    </row>
    <row r="4" spans="1:51" ht="13.15" customHeight="1">
      <c r="A4" s="65">
        <v>10556</v>
      </c>
      <c r="B4" s="65" t="s">
        <v>214</v>
      </c>
      <c r="C4" s="214" t="str">
        <f>Rollover!A4</f>
        <v>Acura</v>
      </c>
      <c r="D4" s="73" t="str">
        <f>Rollover!B4</f>
        <v>RDX SUV AWD</v>
      </c>
      <c r="E4" s="119" t="s">
        <v>88</v>
      </c>
      <c r="F4" s="215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16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16">
        <f t="shared" si="20"/>
        <v>0.111</v>
      </c>
      <c r="AR4" s="6">
        <f t="shared" si="21"/>
        <v>0.104</v>
      </c>
      <c r="AS4" s="6">
        <f t="shared" si="22"/>
        <v>0.108</v>
      </c>
      <c r="AT4" s="120">
        <f t="shared" si="23"/>
        <v>0.74</v>
      </c>
      <c r="AU4" s="120">
        <f t="shared" si="24"/>
        <v>0.69</v>
      </c>
      <c r="AV4" s="120">
        <f t="shared" si="25"/>
        <v>0.72</v>
      </c>
      <c r="AW4" s="121">
        <f t="shared" si="26"/>
        <v>4</v>
      </c>
      <c r="AX4" s="121">
        <f t="shared" si="27"/>
        <v>4</v>
      </c>
      <c r="AY4" s="217">
        <f t="shared" si="28"/>
        <v>4</v>
      </c>
    </row>
    <row r="5" spans="1:51" ht="13.15" customHeight="1">
      <c r="A5" s="134">
        <v>10660</v>
      </c>
      <c r="B5" s="66" t="s">
        <v>280</v>
      </c>
      <c r="C5" s="214" t="str">
        <f>Rollover!A5</f>
        <v>Audi</v>
      </c>
      <c r="D5" s="73" t="str">
        <f>Rollover!B5</f>
        <v>Q8 SUV AWD</v>
      </c>
      <c r="E5" s="119" t="s">
        <v>88</v>
      </c>
      <c r="F5" s="215">
        <f>Rollover!C5</f>
        <v>2019</v>
      </c>
      <c r="G5" s="11">
        <v>295.80599999999998</v>
      </c>
      <c r="H5" s="12">
        <v>0.29799999999999999</v>
      </c>
      <c r="I5" s="12">
        <v>1045.3879999999999</v>
      </c>
      <c r="J5" s="12">
        <v>62.002000000000002</v>
      </c>
      <c r="K5" s="12">
        <v>24.998999999999999</v>
      </c>
      <c r="L5" s="12">
        <v>43.417000000000002</v>
      </c>
      <c r="M5" s="12">
        <v>362.548</v>
      </c>
      <c r="N5" s="13">
        <v>263.21800000000002</v>
      </c>
      <c r="O5" s="11">
        <v>238.054</v>
      </c>
      <c r="P5" s="12">
        <v>0.33600000000000002</v>
      </c>
      <c r="Q5" s="12">
        <v>533.01700000000005</v>
      </c>
      <c r="R5" s="12">
        <v>520.73900000000003</v>
      </c>
      <c r="S5" s="12">
        <v>12.29</v>
      </c>
      <c r="T5" s="12">
        <v>45.061</v>
      </c>
      <c r="U5" s="12">
        <v>208.98699999999999</v>
      </c>
      <c r="V5" s="13">
        <v>207.80099999999999</v>
      </c>
      <c r="W5" s="216">
        <f t="shared" si="0"/>
        <v>8.6102763517468244E-3</v>
      </c>
      <c r="X5" s="6">
        <f t="shared" si="1"/>
        <v>6.6595751557450455E-2</v>
      </c>
      <c r="Y5" s="6">
        <f t="shared" si="2"/>
        <v>2.0512138288448597E-4</v>
      </c>
      <c r="Z5" s="6">
        <f t="shared" si="3"/>
        <v>1.9850822795805519E-5</v>
      </c>
      <c r="AA5" s="6">
        <f t="shared" si="4"/>
        <v>6.6595751557450455E-2</v>
      </c>
      <c r="AB5" s="6">
        <f t="shared" si="5"/>
        <v>2.5925586808734281E-2</v>
      </c>
      <c r="AC5" s="6">
        <f t="shared" si="6"/>
        <v>2.5925586808734281E-2</v>
      </c>
      <c r="AD5" s="6">
        <f t="shared" si="7"/>
        <v>3.6603842196991066E-3</v>
      </c>
      <c r="AE5" s="6">
        <f t="shared" si="8"/>
        <v>3.4768975785540073E-3</v>
      </c>
      <c r="AF5" s="27">
        <f t="shared" si="9"/>
        <v>3.6603842196991066E-3</v>
      </c>
      <c r="AG5" s="26">
        <f t="shared" si="10"/>
        <v>3.7309542576948679E-3</v>
      </c>
      <c r="AH5" s="6">
        <f t="shared" si="11"/>
        <v>7.1399801507878169E-2</v>
      </c>
      <c r="AI5" s="6">
        <f t="shared" si="12"/>
        <v>1.2991166608711518E-4</v>
      </c>
      <c r="AJ5" s="6">
        <f t="shared" si="13"/>
        <v>1.2403608659382033E-4</v>
      </c>
      <c r="AK5" s="6">
        <f t="shared" si="14"/>
        <v>7.1399801507878169E-2</v>
      </c>
      <c r="AL5" s="6">
        <f t="shared" si="15"/>
        <v>6.2349823153880898E-3</v>
      </c>
      <c r="AM5" s="6">
        <f t="shared" si="16"/>
        <v>6.2349823153880898E-3</v>
      </c>
      <c r="AN5" s="6">
        <f t="shared" si="17"/>
        <v>3.5555883533510638E-3</v>
      </c>
      <c r="AO5" s="6">
        <f t="shared" si="18"/>
        <v>3.5523883354651301E-3</v>
      </c>
      <c r="AP5" s="27">
        <f t="shared" si="19"/>
        <v>3.5555883533510638E-3</v>
      </c>
      <c r="AQ5" s="216">
        <f t="shared" si="20"/>
        <v>0.10199999999999999</v>
      </c>
      <c r="AR5" s="6">
        <f t="shared" si="21"/>
        <v>8.4000000000000005E-2</v>
      </c>
      <c r="AS5" s="6">
        <f t="shared" si="22"/>
        <v>9.2999999999999999E-2</v>
      </c>
      <c r="AT5" s="120">
        <f t="shared" si="23"/>
        <v>0.68</v>
      </c>
      <c r="AU5" s="120">
        <f t="shared" si="24"/>
        <v>0.56000000000000005</v>
      </c>
      <c r="AV5" s="120">
        <f t="shared" si="25"/>
        <v>0.62</v>
      </c>
      <c r="AW5" s="121">
        <f t="shared" si="26"/>
        <v>4</v>
      </c>
      <c r="AX5" s="121">
        <f t="shared" si="27"/>
        <v>5</v>
      </c>
      <c r="AY5" s="217">
        <f t="shared" si="28"/>
        <v>5</v>
      </c>
    </row>
    <row r="6" spans="1:51" ht="13.15" customHeight="1">
      <c r="A6" s="134">
        <v>10681</v>
      </c>
      <c r="B6" s="66" t="s">
        <v>299</v>
      </c>
      <c r="C6" s="214" t="str">
        <f>Rollover!A6</f>
        <v>BMW</v>
      </c>
      <c r="D6" s="73" t="str">
        <f>Rollover!B6</f>
        <v>X3 SUV RWD</v>
      </c>
      <c r="E6" s="119" t="s">
        <v>189</v>
      </c>
      <c r="F6" s="215">
        <f>Rollover!C6</f>
        <v>2019</v>
      </c>
      <c r="G6" s="11">
        <v>101.58</v>
      </c>
      <c r="H6" s="12">
        <v>0.21299999999999999</v>
      </c>
      <c r="I6" s="12">
        <v>898.447</v>
      </c>
      <c r="J6" s="12">
        <v>282.721</v>
      </c>
      <c r="K6" s="12">
        <v>21.213000000000001</v>
      </c>
      <c r="L6" s="12">
        <v>33.715000000000003</v>
      </c>
      <c r="M6" s="12">
        <v>517.80499999999995</v>
      </c>
      <c r="N6" s="13">
        <v>1246.817</v>
      </c>
      <c r="O6" s="11">
        <v>176.40600000000001</v>
      </c>
      <c r="P6" s="12">
        <v>0.38300000000000001</v>
      </c>
      <c r="Q6" s="12">
        <v>620.245</v>
      </c>
      <c r="R6" s="12">
        <v>320.85700000000003</v>
      </c>
      <c r="S6" s="12">
        <v>14.794</v>
      </c>
      <c r="T6" s="12">
        <v>31.079000000000001</v>
      </c>
      <c r="U6" s="12">
        <v>815.04499999999996</v>
      </c>
      <c r="V6" s="13">
        <v>508.62700000000001</v>
      </c>
      <c r="W6" s="216">
        <f t="shared" si="0"/>
        <v>6.5014090531837762E-5</v>
      </c>
      <c r="X6" s="6">
        <f t="shared" si="1"/>
        <v>5.6917785276537465E-2</v>
      </c>
      <c r="Y6" s="6">
        <f t="shared" si="2"/>
        <v>1.4470214688780278E-4</v>
      </c>
      <c r="Z6" s="6">
        <f t="shared" si="3"/>
        <v>3.3529961171035982E-5</v>
      </c>
      <c r="AA6" s="6">
        <f t="shared" si="4"/>
        <v>5.6917785276537465E-2</v>
      </c>
      <c r="AB6" s="6">
        <f t="shared" si="5"/>
        <v>1.5813198419509403E-2</v>
      </c>
      <c r="AC6" s="6">
        <f t="shared" si="6"/>
        <v>1.5813198419509403E-2</v>
      </c>
      <c r="AD6" s="6">
        <f t="shared" si="7"/>
        <v>3.9666907309878659E-3</v>
      </c>
      <c r="AE6" s="6">
        <f t="shared" si="8"/>
        <v>5.7828794141456799E-3</v>
      </c>
      <c r="AF6" s="27">
        <f t="shared" si="9"/>
        <v>5.7828794141456799E-3</v>
      </c>
      <c r="AG6" s="26">
        <f t="shared" si="10"/>
        <v>1.0332036928454881E-3</v>
      </c>
      <c r="AH6" s="6">
        <f t="shared" si="11"/>
        <v>7.7783577843529988E-2</v>
      </c>
      <c r="AI6" s="6">
        <f t="shared" si="12"/>
        <v>1.8048608900628492E-4</v>
      </c>
      <c r="AJ6" s="6">
        <f t="shared" si="13"/>
        <v>5.8386404312042979E-5</v>
      </c>
      <c r="AK6" s="6">
        <f t="shared" si="14"/>
        <v>7.7783577843529988E-2</v>
      </c>
      <c r="AL6" s="6">
        <f t="shared" si="15"/>
        <v>1.0125298978836329E-2</v>
      </c>
      <c r="AM6" s="6">
        <f t="shared" si="16"/>
        <v>1.0125298978836329E-2</v>
      </c>
      <c r="AN6" s="6">
        <f t="shared" si="17"/>
        <v>5.6304630777827876E-3</v>
      </c>
      <c r="AO6" s="6">
        <f t="shared" si="18"/>
        <v>4.4633733042396288E-3</v>
      </c>
      <c r="AP6" s="27">
        <f t="shared" si="19"/>
        <v>5.6304630777827876E-3</v>
      </c>
      <c r="AQ6" s="216">
        <f t="shared" si="20"/>
        <v>7.6999999999999999E-2</v>
      </c>
      <c r="AR6" s="6">
        <f t="shared" si="21"/>
        <v>9.2999999999999999E-2</v>
      </c>
      <c r="AS6" s="6">
        <f t="shared" si="22"/>
        <v>8.5000000000000006E-2</v>
      </c>
      <c r="AT6" s="120">
        <f t="shared" si="23"/>
        <v>0.51</v>
      </c>
      <c r="AU6" s="120">
        <f t="shared" si="24"/>
        <v>0.62</v>
      </c>
      <c r="AV6" s="120">
        <f t="shared" si="25"/>
        <v>0.56999999999999995</v>
      </c>
      <c r="AW6" s="121">
        <f t="shared" si="26"/>
        <v>5</v>
      </c>
      <c r="AX6" s="121">
        <f t="shared" si="27"/>
        <v>5</v>
      </c>
      <c r="AY6" s="217">
        <f t="shared" si="28"/>
        <v>5</v>
      </c>
    </row>
    <row r="7" spans="1:51" ht="13.15" customHeight="1">
      <c r="A7" s="134">
        <v>10681</v>
      </c>
      <c r="B7" s="66" t="s">
        <v>299</v>
      </c>
      <c r="C7" s="214" t="str">
        <f>Rollover!A7</f>
        <v>BMW</v>
      </c>
      <c r="D7" s="73" t="str">
        <f>Rollover!B7</f>
        <v>X3 SUV AWD</v>
      </c>
      <c r="E7" s="119" t="s">
        <v>189</v>
      </c>
      <c r="F7" s="215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16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16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20">
        <f t="shared" si="23"/>
        <v>0.51</v>
      </c>
      <c r="AU7" s="120">
        <f t="shared" si="24"/>
        <v>0.62</v>
      </c>
      <c r="AV7" s="120">
        <f t="shared" si="25"/>
        <v>0.56999999999999995</v>
      </c>
      <c r="AW7" s="121">
        <f t="shared" si="26"/>
        <v>5</v>
      </c>
      <c r="AX7" s="121">
        <f t="shared" si="27"/>
        <v>5</v>
      </c>
      <c r="AY7" s="217">
        <f t="shared" si="28"/>
        <v>5</v>
      </c>
    </row>
    <row r="8" spans="1:51" ht="13.15" customHeight="1">
      <c r="A8" s="133">
        <v>10642</v>
      </c>
      <c r="B8" s="44" t="s">
        <v>256</v>
      </c>
      <c r="C8" s="214" t="str">
        <f>Rollover!A8</f>
        <v>BMW</v>
      </c>
      <c r="D8" s="73" t="str">
        <f>Rollover!B8</f>
        <v>X5 SUV AWD</v>
      </c>
      <c r="E8" s="119" t="s">
        <v>186</v>
      </c>
      <c r="F8" s="215">
        <f>Rollover!C8</f>
        <v>2019</v>
      </c>
      <c r="G8" s="19">
        <v>209.12899999999999</v>
      </c>
      <c r="H8" s="20">
        <v>0.34</v>
      </c>
      <c r="I8" s="20">
        <v>1365.6279999999999</v>
      </c>
      <c r="J8" s="20">
        <v>498.43200000000002</v>
      </c>
      <c r="K8" s="20">
        <v>32.795000000000002</v>
      </c>
      <c r="L8" s="20">
        <v>48.579000000000001</v>
      </c>
      <c r="M8" s="20">
        <v>2827.8119999999999</v>
      </c>
      <c r="N8" s="21">
        <v>2596.192</v>
      </c>
      <c r="O8" s="19">
        <v>341.80900000000003</v>
      </c>
      <c r="P8" s="20">
        <v>0.34499999999999997</v>
      </c>
      <c r="Q8" s="20">
        <v>976.88099999999997</v>
      </c>
      <c r="R8" s="20">
        <v>398.42</v>
      </c>
      <c r="S8" s="20">
        <v>19.332999999999998</v>
      </c>
      <c r="T8" s="20">
        <v>44.158999999999999</v>
      </c>
      <c r="U8" s="20">
        <v>2345.6190000000001</v>
      </c>
      <c r="V8" s="21">
        <v>1857.546</v>
      </c>
      <c r="W8" s="216">
        <f t="shared" si="0"/>
        <v>2.1821034910225277E-3</v>
      </c>
      <c r="X8" s="6">
        <f t="shared" si="1"/>
        <v>7.1923707632452982E-2</v>
      </c>
      <c r="Y8" s="6">
        <f t="shared" si="2"/>
        <v>4.3875370008365739E-4</v>
      </c>
      <c r="Z8" s="6">
        <f t="shared" si="3"/>
        <v>5.5965229223467048E-5</v>
      </c>
      <c r="AA8" s="6">
        <f t="shared" si="4"/>
        <v>7.1923707632452982E-2</v>
      </c>
      <c r="AB8" s="6">
        <f t="shared" si="5"/>
        <v>6.2768626297662555E-2</v>
      </c>
      <c r="AC8" s="6">
        <f t="shared" si="6"/>
        <v>6.2768626297662555E-2</v>
      </c>
      <c r="AD8" s="6">
        <f t="shared" si="7"/>
        <v>1.3053379562319518E-2</v>
      </c>
      <c r="AE8" s="6">
        <f t="shared" si="8"/>
        <v>1.1590415817021965E-2</v>
      </c>
      <c r="AF8" s="27">
        <f t="shared" si="9"/>
        <v>1.3053379562319518E-2</v>
      </c>
      <c r="AG8" s="26">
        <f t="shared" si="10"/>
        <v>1.4384998286823429E-2</v>
      </c>
      <c r="AH8" s="6">
        <f t="shared" si="11"/>
        <v>7.2583576752864323E-2</v>
      </c>
      <c r="AI8" s="6">
        <f t="shared" si="12"/>
        <v>6.9205098966962527E-4</v>
      </c>
      <c r="AJ8" s="6">
        <f t="shared" si="13"/>
        <v>7.8216117995484827E-5</v>
      </c>
      <c r="AK8" s="6">
        <f t="shared" si="14"/>
        <v>7.2583576752864323E-2</v>
      </c>
      <c r="AL8" s="6">
        <f t="shared" si="15"/>
        <v>2.1896787276078845E-2</v>
      </c>
      <c r="AM8" s="6">
        <f t="shared" si="16"/>
        <v>2.1896787276078845E-2</v>
      </c>
      <c r="AN8" s="6">
        <f t="shared" si="17"/>
        <v>1.7849432939864948E-2</v>
      </c>
      <c r="AO8" s="6">
        <f t="shared" si="18"/>
        <v>1.2374866293426804E-2</v>
      </c>
      <c r="AP8" s="27">
        <f t="shared" si="19"/>
        <v>1.7849432939864948E-2</v>
      </c>
      <c r="AQ8" s="216">
        <f t="shared" si="20"/>
        <v>0.14299999999999999</v>
      </c>
      <c r="AR8" s="6">
        <f t="shared" si="21"/>
        <v>0.122</v>
      </c>
      <c r="AS8" s="6">
        <f t="shared" si="22"/>
        <v>0.13300000000000001</v>
      </c>
      <c r="AT8" s="120">
        <f t="shared" si="23"/>
        <v>0.95</v>
      </c>
      <c r="AU8" s="120">
        <f t="shared" si="24"/>
        <v>0.81</v>
      </c>
      <c r="AV8" s="120">
        <f t="shared" si="25"/>
        <v>0.89</v>
      </c>
      <c r="AW8" s="121">
        <f t="shared" si="26"/>
        <v>4</v>
      </c>
      <c r="AX8" s="121">
        <f t="shared" si="27"/>
        <v>4</v>
      </c>
      <c r="AY8" s="217">
        <f t="shared" si="28"/>
        <v>4</v>
      </c>
    </row>
    <row r="9" spans="1:51" ht="13.15" customHeight="1">
      <c r="A9" s="133">
        <v>10682</v>
      </c>
      <c r="B9" s="44" t="s">
        <v>304</v>
      </c>
      <c r="C9" s="214" t="str">
        <f>Rollover!A9</f>
        <v>Cadillac</v>
      </c>
      <c r="D9" s="73" t="str">
        <f>Rollover!B9</f>
        <v>XT4 SUV FWD</v>
      </c>
      <c r="E9" s="119" t="s">
        <v>186</v>
      </c>
      <c r="F9" s="215">
        <f>Rollover!C9</f>
        <v>2019</v>
      </c>
      <c r="G9" s="19">
        <v>189.834</v>
      </c>
      <c r="H9" s="20">
        <v>0.28199999999999997</v>
      </c>
      <c r="I9" s="20">
        <v>969.83500000000004</v>
      </c>
      <c r="J9" s="20">
        <v>170.471</v>
      </c>
      <c r="K9" s="20">
        <v>25.686</v>
      </c>
      <c r="L9" s="20">
        <v>42.603999999999999</v>
      </c>
      <c r="M9" s="20">
        <v>806.29499999999996</v>
      </c>
      <c r="N9" s="21">
        <v>1028.0250000000001</v>
      </c>
      <c r="O9" s="19">
        <v>349.524</v>
      </c>
      <c r="P9" s="20">
        <v>0.33500000000000002</v>
      </c>
      <c r="Q9" s="20">
        <v>583.94299999999998</v>
      </c>
      <c r="R9" s="20">
        <v>343.69499999999999</v>
      </c>
      <c r="S9" s="20">
        <v>18.004000000000001</v>
      </c>
      <c r="T9" s="20">
        <v>44.92</v>
      </c>
      <c r="U9" s="20">
        <v>323.85199999999998</v>
      </c>
      <c r="V9" s="21">
        <v>776.46600000000001</v>
      </c>
      <c r="W9" s="216">
        <f t="shared" si="0"/>
        <v>1.4347724053743237E-3</v>
      </c>
      <c r="X9" s="6">
        <f t="shared" si="1"/>
        <v>6.4664168782384332E-2</v>
      </c>
      <c r="Y9" s="6">
        <f t="shared" si="2"/>
        <v>1.7143380826377668E-4</v>
      </c>
      <c r="Z9" s="6">
        <f t="shared" si="3"/>
        <v>2.5683621653862801E-5</v>
      </c>
      <c r="AA9" s="6">
        <f t="shared" si="4"/>
        <v>6.4664168782384332E-2</v>
      </c>
      <c r="AB9" s="6">
        <f t="shared" si="5"/>
        <v>2.821723728677757E-2</v>
      </c>
      <c r="AC9" s="6">
        <f t="shared" si="6"/>
        <v>2.821723728677757E-2</v>
      </c>
      <c r="AD9" s="6">
        <f t="shared" si="7"/>
        <v>4.6052193654036056E-3</v>
      </c>
      <c r="AE9" s="6">
        <f t="shared" si="8"/>
        <v>5.1646587325017649E-3</v>
      </c>
      <c r="AF9" s="27">
        <f t="shared" si="9"/>
        <v>5.1646587325017649E-3</v>
      </c>
      <c r="AG9" s="26">
        <f t="shared" si="10"/>
        <v>1.5523855594870004E-2</v>
      </c>
      <c r="AH9" s="6">
        <f t="shared" si="11"/>
        <v>7.1269376484937183E-2</v>
      </c>
      <c r="AI9" s="6">
        <f t="shared" si="12"/>
        <v>1.5740439391344381E-4</v>
      </c>
      <c r="AJ9" s="6">
        <f t="shared" si="13"/>
        <v>6.3635855046354354E-5</v>
      </c>
      <c r="AK9" s="6">
        <f t="shared" si="14"/>
        <v>7.1269376484937183E-2</v>
      </c>
      <c r="AL9" s="6">
        <f t="shared" si="15"/>
        <v>1.768370205401637E-2</v>
      </c>
      <c r="AM9" s="6">
        <f t="shared" si="16"/>
        <v>1.768370205401637E-2</v>
      </c>
      <c r="AN9" s="6">
        <f t="shared" si="17"/>
        <v>3.879518524864269E-3</v>
      </c>
      <c r="AO9" s="6">
        <f t="shared" si="18"/>
        <v>5.4682653927368378E-3</v>
      </c>
      <c r="AP9" s="27">
        <f t="shared" si="19"/>
        <v>5.4682653927368378E-3</v>
      </c>
      <c r="AQ9" s="216">
        <f t="shared" si="20"/>
        <v>9.7000000000000003E-2</v>
      </c>
      <c r="AR9" s="6">
        <f t="shared" si="21"/>
        <v>0.107</v>
      </c>
      <c r="AS9" s="6">
        <f t="shared" si="22"/>
        <v>0.10199999999999999</v>
      </c>
      <c r="AT9" s="120">
        <f t="shared" si="23"/>
        <v>0.65</v>
      </c>
      <c r="AU9" s="120">
        <f t="shared" si="24"/>
        <v>0.71</v>
      </c>
      <c r="AV9" s="120">
        <f t="shared" si="25"/>
        <v>0.68</v>
      </c>
      <c r="AW9" s="121">
        <f t="shared" si="26"/>
        <v>5</v>
      </c>
      <c r="AX9" s="121">
        <f t="shared" si="27"/>
        <v>4</v>
      </c>
      <c r="AY9" s="217">
        <f t="shared" si="28"/>
        <v>4</v>
      </c>
    </row>
    <row r="10" spans="1:51" ht="13.15" customHeight="1">
      <c r="A10" s="133">
        <v>10682</v>
      </c>
      <c r="B10" s="44" t="s">
        <v>304</v>
      </c>
      <c r="C10" s="214" t="str">
        <f>Rollover!A10</f>
        <v>Cadillac</v>
      </c>
      <c r="D10" s="73" t="str">
        <f>Rollover!B10</f>
        <v>XT4 SUV AWD</v>
      </c>
      <c r="E10" s="119" t="s">
        <v>186</v>
      </c>
      <c r="F10" s="215">
        <f>Rollover!C10</f>
        <v>2019</v>
      </c>
      <c r="G10" s="11">
        <v>189.834</v>
      </c>
      <c r="H10" s="12">
        <v>0.28199999999999997</v>
      </c>
      <c r="I10" s="12">
        <v>969.83500000000004</v>
      </c>
      <c r="J10" s="12">
        <v>170.471</v>
      </c>
      <c r="K10" s="12">
        <v>25.686</v>
      </c>
      <c r="L10" s="12">
        <v>42.603999999999999</v>
      </c>
      <c r="M10" s="12">
        <v>806.29499999999996</v>
      </c>
      <c r="N10" s="13">
        <v>1028.0250000000001</v>
      </c>
      <c r="O10" s="11">
        <v>349.524</v>
      </c>
      <c r="P10" s="12">
        <v>0.33500000000000002</v>
      </c>
      <c r="Q10" s="12">
        <v>583.94299999999998</v>
      </c>
      <c r="R10" s="12">
        <v>343.69499999999999</v>
      </c>
      <c r="S10" s="12">
        <v>18.004000000000001</v>
      </c>
      <c r="T10" s="12">
        <v>44.92</v>
      </c>
      <c r="U10" s="12">
        <v>323.85199999999998</v>
      </c>
      <c r="V10" s="13">
        <v>776.46600000000001</v>
      </c>
      <c r="W10" s="216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16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20">
        <f t="shared" si="23"/>
        <v>0.65</v>
      </c>
      <c r="AU10" s="120">
        <f t="shared" si="24"/>
        <v>0.71</v>
      </c>
      <c r="AV10" s="120">
        <f t="shared" si="25"/>
        <v>0.68</v>
      </c>
      <c r="AW10" s="121">
        <f t="shared" si="26"/>
        <v>5</v>
      </c>
      <c r="AX10" s="121">
        <f t="shared" si="27"/>
        <v>4</v>
      </c>
      <c r="AY10" s="217">
        <f t="shared" si="28"/>
        <v>4</v>
      </c>
    </row>
    <row r="11" spans="1:51" ht="13.15" customHeight="1">
      <c r="A11" s="133">
        <v>10737</v>
      </c>
      <c r="B11" s="44" t="s">
        <v>348</v>
      </c>
      <c r="C11" s="214" t="str">
        <f>Rollover!A11</f>
        <v>Chevrolet</v>
      </c>
      <c r="D11" s="73" t="str">
        <f>Rollover!B11</f>
        <v>Blazer SUV FWD</v>
      </c>
      <c r="E11" s="119" t="s">
        <v>186</v>
      </c>
      <c r="F11" s="215">
        <f>Rollover!C11</f>
        <v>2019</v>
      </c>
      <c r="G11" s="11">
        <v>182.244</v>
      </c>
      <c r="H11" s="12">
        <v>0.221</v>
      </c>
      <c r="I11" s="12">
        <v>789.98699999999997</v>
      </c>
      <c r="J11" s="12">
        <v>106.84099999999999</v>
      </c>
      <c r="K11" s="12">
        <v>13.718</v>
      </c>
      <c r="L11" s="12">
        <v>42.518000000000001</v>
      </c>
      <c r="M11" s="12">
        <v>462.10500000000002</v>
      </c>
      <c r="N11" s="13">
        <v>1934.83</v>
      </c>
      <c r="O11" s="11">
        <v>313.334</v>
      </c>
      <c r="P11" s="12">
        <v>0.43099999999999999</v>
      </c>
      <c r="Q11" s="12">
        <v>553.65099999999995</v>
      </c>
      <c r="R11" s="12">
        <v>622.01599999999996</v>
      </c>
      <c r="S11" s="12">
        <v>19.379000000000001</v>
      </c>
      <c r="T11" s="12">
        <v>38.277999999999999</v>
      </c>
      <c r="U11" s="12">
        <v>123.252</v>
      </c>
      <c r="V11" s="13">
        <v>9.2219999999999995</v>
      </c>
      <c r="W11" s="216">
        <f t="shared" si="0"/>
        <v>1.1966339345239625E-3</v>
      </c>
      <c r="X11" s="6">
        <f t="shared" si="1"/>
        <v>5.7769161544001739E-2</v>
      </c>
      <c r="Y11" s="6">
        <f t="shared" si="2"/>
        <v>1.1184543027623258E-4</v>
      </c>
      <c r="Z11" s="6">
        <f t="shared" si="3"/>
        <v>2.2081404993036768E-5</v>
      </c>
      <c r="AA11" s="6">
        <f t="shared" si="4"/>
        <v>5.7769161544001739E-2</v>
      </c>
      <c r="AB11" s="6">
        <f t="shared" si="5"/>
        <v>4.9706993440697973E-3</v>
      </c>
      <c r="AC11" s="6">
        <f t="shared" si="6"/>
        <v>4.9706993440697973E-3</v>
      </c>
      <c r="AD11" s="6">
        <f t="shared" si="7"/>
        <v>3.8539693683187957E-3</v>
      </c>
      <c r="AE11" s="6">
        <f t="shared" si="8"/>
        <v>8.2475091942891335E-3</v>
      </c>
      <c r="AF11" s="27">
        <f t="shared" si="9"/>
        <v>8.2475091942891335E-3</v>
      </c>
      <c r="AG11" s="26">
        <f t="shared" si="10"/>
        <v>1.0606529690733007E-2</v>
      </c>
      <c r="AH11" s="6">
        <f t="shared" si="11"/>
        <v>8.4838803051070055E-2</v>
      </c>
      <c r="AI11" s="6">
        <f t="shared" si="12"/>
        <v>1.404195038986356E-4</v>
      </c>
      <c r="AJ11" s="6">
        <f t="shared" si="13"/>
        <v>1.8169494719429445E-4</v>
      </c>
      <c r="AK11" s="6">
        <f t="shared" si="14"/>
        <v>8.4838803051070055E-2</v>
      </c>
      <c r="AL11" s="6">
        <f t="shared" si="15"/>
        <v>2.2055803788001704E-2</v>
      </c>
      <c r="AM11" s="6">
        <f t="shared" si="16"/>
        <v>2.2055803788001704E-2</v>
      </c>
      <c r="AN11" s="6">
        <f t="shared" si="17"/>
        <v>3.3315041935342857E-3</v>
      </c>
      <c r="AO11" s="6">
        <f t="shared" si="18"/>
        <v>3.0551286885889205E-3</v>
      </c>
      <c r="AP11" s="27">
        <f t="shared" si="19"/>
        <v>3.3315041935342857E-3</v>
      </c>
      <c r="AQ11" s="216">
        <f t="shared" si="20"/>
        <v>7.0999999999999994E-2</v>
      </c>
      <c r="AR11" s="6">
        <f t="shared" si="21"/>
        <v>0.11700000000000001</v>
      </c>
      <c r="AS11" s="6">
        <f t="shared" si="22"/>
        <v>9.4E-2</v>
      </c>
      <c r="AT11" s="120">
        <f t="shared" si="23"/>
        <v>0.47</v>
      </c>
      <c r="AU11" s="120">
        <f t="shared" si="24"/>
        <v>0.78</v>
      </c>
      <c r="AV11" s="120">
        <f t="shared" si="25"/>
        <v>0.63</v>
      </c>
      <c r="AW11" s="121">
        <f t="shared" si="26"/>
        <v>5</v>
      </c>
      <c r="AX11" s="121">
        <f t="shared" si="27"/>
        <v>4</v>
      </c>
      <c r="AY11" s="217">
        <f t="shared" si="28"/>
        <v>5</v>
      </c>
    </row>
    <row r="12" spans="1:51" ht="13.15" customHeight="1">
      <c r="A12" s="134">
        <v>10737</v>
      </c>
      <c r="B12" s="66" t="s">
        <v>348</v>
      </c>
      <c r="C12" s="214" t="str">
        <f>Rollover!A12</f>
        <v>Chevrolet</v>
      </c>
      <c r="D12" s="73" t="str">
        <f>Rollover!B12</f>
        <v>Blazer SUV AWD</v>
      </c>
      <c r="E12" s="119" t="s">
        <v>186</v>
      </c>
      <c r="F12" s="215">
        <f>Rollover!C12</f>
        <v>2019</v>
      </c>
      <c r="G12" s="11">
        <v>182.244</v>
      </c>
      <c r="H12" s="12">
        <v>0.221</v>
      </c>
      <c r="I12" s="12">
        <v>789.98699999999997</v>
      </c>
      <c r="J12" s="12">
        <v>106.84099999999999</v>
      </c>
      <c r="K12" s="12">
        <v>13.718</v>
      </c>
      <c r="L12" s="12">
        <v>42.518000000000001</v>
      </c>
      <c r="M12" s="12">
        <v>462.10500000000002</v>
      </c>
      <c r="N12" s="13">
        <v>1934.83</v>
      </c>
      <c r="O12" s="11">
        <v>313.334</v>
      </c>
      <c r="P12" s="12">
        <v>0.43099999999999999</v>
      </c>
      <c r="Q12" s="12">
        <v>553.65099999999995</v>
      </c>
      <c r="R12" s="12">
        <v>622.01599999999996</v>
      </c>
      <c r="S12" s="12">
        <v>19.379000000000001</v>
      </c>
      <c r="T12" s="12">
        <v>38.277999999999999</v>
      </c>
      <c r="U12" s="12">
        <v>123.252</v>
      </c>
      <c r="V12" s="13">
        <v>9.2219999999999995</v>
      </c>
      <c r="W12" s="216">
        <f t="shared" si="0"/>
        <v>1.1966339345239625E-3</v>
      </c>
      <c r="X12" s="6">
        <f t="shared" si="1"/>
        <v>5.7769161544001739E-2</v>
      </c>
      <c r="Y12" s="6">
        <f t="shared" si="2"/>
        <v>1.1184543027623258E-4</v>
      </c>
      <c r="Z12" s="6">
        <f t="shared" si="3"/>
        <v>2.2081404993036768E-5</v>
      </c>
      <c r="AA12" s="6">
        <f t="shared" si="4"/>
        <v>5.7769161544001739E-2</v>
      </c>
      <c r="AB12" s="6">
        <f t="shared" si="5"/>
        <v>4.9706993440697973E-3</v>
      </c>
      <c r="AC12" s="6">
        <f t="shared" si="6"/>
        <v>4.9706993440697973E-3</v>
      </c>
      <c r="AD12" s="6">
        <f t="shared" si="7"/>
        <v>3.8539693683187957E-3</v>
      </c>
      <c r="AE12" s="6">
        <f t="shared" si="8"/>
        <v>8.2475091942891335E-3</v>
      </c>
      <c r="AF12" s="27">
        <f t="shared" si="9"/>
        <v>8.2475091942891335E-3</v>
      </c>
      <c r="AG12" s="26">
        <f t="shared" si="10"/>
        <v>1.0606529690733007E-2</v>
      </c>
      <c r="AH12" s="6">
        <f t="shared" si="11"/>
        <v>8.4838803051070055E-2</v>
      </c>
      <c r="AI12" s="6">
        <f t="shared" si="12"/>
        <v>1.404195038986356E-4</v>
      </c>
      <c r="AJ12" s="6">
        <f t="shared" si="13"/>
        <v>1.8169494719429445E-4</v>
      </c>
      <c r="AK12" s="6">
        <f t="shared" si="14"/>
        <v>8.4838803051070055E-2</v>
      </c>
      <c r="AL12" s="6">
        <f t="shared" si="15"/>
        <v>2.2055803788001704E-2</v>
      </c>
      <c r="AM12" s="6">
        <f t="shared" si="16"/>
        <v>2.2055803788001704E-2</v>
      </c>
      <c r="AN12" s="6">
        <f t="shared" si="17"/>
        <v>3.3315041935342857E-3</v>
      </c>
      <c r="AO12" s="6">
        <f t="shared" si="18"/>
        <v>3.0551286885889205E-3</v>
      </c>
      <c r="AP12" s="27">
        <f t="shared" si="19"/>
        <v>3.3315041935342857E-3</v>
      </c>
      <c r="AQ12" s="216">
        <f t="shared" si="20"/>
        <v>7.0999999999999994E-2</v>
      </c>
      <c r="AR12" s="6">
        <f t="shared" si="21"/>
        <v>0.11700000000000001</v>
      </c>
      <c r="AS12" s="6">
        <f t="shared" si="22"/>
        <v>9.4E-2</v>
      </c>
      <c r="AT12" s="120">
        <f t="shared" si="23"/>
        <v>0.47</v>
      </c>
      <c r="AU12" s="120">
        <f t="shared" si="24"/>
        <v>0.78</v>
      </c>
      <c r="AV12" s="120">
        <f t="shared" si="25"/>
        <v>0.63</v>
      </c>
      <c r="AW12" s="121">
        <f t="shared" si="26"/>
        <v>5</v>
      </c>
      <c r="AX12" s="121">
        <f t="shared" si="27"/>
        <v>4</v>
      </c>
      <c r="AY12" s="217">
        <f t="shared" si="28"/>
        <v>5</v>
      </c>
    </row>
    <row r="13" spans="1:51" ht="13.15" customHeight="1">
      <c r="A13" s="65">
        <v>9764</v>
      </c>
      <c r="B13" s="65" t="s">
        <v>230</v>
      </c>
      <c r="C13" s="214" t="str">
        <f>Rollover!A13</f>
        <v>Chevrolet</v>
      </c>
      <c r="D13" s="73" t="str">
        <f>Rollover!B13</f>
        <v>Cruze 4DR FWD</v>
      </c>
      <c r="E13" s="119" t="s">
        <v>186</v>
      </c>
      <c r="F13" s="215">
        <f>Rollover!C13</f>
        <v>2019</v>
      </c>
      <c r="G13" s="11">
        <v>164.64500000000001</v>
      </c>
      <c r="H13" s="12">
        <v>0.315</v>
      </c>
      <c r="I13" s="12">
        <v>1137.635</v>
      </c>
      <c r="J13" s="12">
        <v>209.548</v>
      </c>
      <c r="K13" s="12">
        <v>21.516999999999999</v>
      </c>
      <c r="L13" s="12">
        <v>50.222000000000001</v>
      </c>
      <c r="M13" s="12">
        <v>960.01499999999999</v>
      </c>
      <c r="N13" s="13">
        <v>1303.8599999999999</v>
      </c>
      <c r="O13" s="11">
        <v>308.33800000000002</v>
      </c>
      <c r="P13" s="12">
        <v>0.35299999999999998</v>
      </c>
      <c r="Q13" s="12">
        <v>643.596</v>
      </c>
      <c r="R13" s="12">
        <v>157.899</v>
      </c>
      <c r="S13" s="12">
        <v>11.491</v>
      </c>
      <c r="T13" s="12">
        <v>42.174999999999997</v>
      </c>
      <c r="U13" s="12">
        <v>982.11400000000003</v>
      </c>
      <c r="V13" s="13">
        <v>1230.1959999999999</v>
      </c>
      <c r="W13" s="216">
        <f t="shared" si="0"/>
        <v>7.5239228527632475E-4</v>
      </c>
      <c r="X13" s="6">
        <f t="shared" si="1"/>
        <v>6.8706670906238165E-2</v>
      </c>
      <c r="Y13" s="6">
        <f t="shared" si="2"/>
        <v>2.5535080344972374E-4</v>
      </c>
      <c r="Z13" s="6">
        <f t="shared" si="3"/>
        <v>2.8181306730975803E-5</v>
      </c>
      <c r="AA13" s="6">
        <f t="shared" si="4"/>
        <v>6.8706670906238165E-2</v>
      </c>
      <c r="AB13" s="6">
        <f t="shared" si="5"/>
        <v>1.648412122013812E-2</v>
      </c>
      <c r="AC13" s="6">
        <f t="shared" si="6"/>
        <v>1.648412122013812E-2</v>
      </c>
      <c r="AD13" s="6">
        <f t="shared" si="7"/>
        <v>4.9862312753678551E-3</v>
      </c>
      <c r="AE13" s="6">
        <f t="shared" si="8"/>
        <v>5.9558106198615264E-3</v>
      </c>
      <c r="AF13" s="27">
        <f t="shared" si="9"/>
        <v>5.9558106198615264E-3</v>
      </c>
      <c r="AG13" s="26">
        <f t="shared" si="10"/>
        <v>1.0012161729316092E-2</v>
      </c>
      <c r="AH13" s="6">
        <f t="shared" si="11"/>
        <v>7.3650981779484356E-2</v>
      </c>
      <c r="AI13" s="6">
        <f t="shared" si="12"/>
        <v>1.9709194910864396E-4</v>
      </c>
      <c r="AJ13" s="6">
        <f t="shared" si="13"/>
        <v>3.1587396625477613E-5</v>
      </c>
      <c r="AK13" s="6">
        <f t="shared" si="14"/>
        <v>7.3650981779484356E-2</v>
      </c>
      <c r="AL13" s="6">
        <f t="shared" si="15"/>
        <v>5.2805001236151672E-3</v>
      </c>
      <c r="AM13" s="6">
        <f t="shared" si="16"/>
        <v>5.2805001236151672E-3</v>
      </c>
      <c r="AN13" s="6">
        <f t="shared" si="17"/>
        <v>6.3898931047189599E-3</v>
      </c>
      <c r="AO13" s="6">
        <f t="shared" si="18"/>
        <v>7.7091091292769108E-3</v>
      </c>
      <c r="AP13" s="27">
        <f t="shared" si="19"/>
        <v>7.7091091292769108E-3</v>
      </c>
      <c r="AQ13" s="216">
        <f t="shared" si="20"/>
        <v>0.09</v>
      </c>
      <c r="AR13" s="6">
        <f t="shared" si="21"/>
        <v>9.5000000000000001E-2</v>
      </c>
      <c r="AS13" s="6">
        <f t="shared" si="22"/>
        <v>9.2999999999999999E-2</v>
      </c>
      <c r="AT13" s="120">
        <f t="shared" si="23"/>
        <v>0.6</v>
      </c>
      <c r="AU13" s="120">
        <f t="shared" si="24"/>
        <v>0.63</v>
      </c>
      <c r="AV13" s="120">
        <f t="shared" si="25"/>
        <v>0.62</v>
      </c>
      <c r="AW13" s="121">
        <f t="shared" si="26"/>
        <v>5</v>
      </c>
      <c r="AX13" s="121">
        <f t="shared" si="27"/>
        <v>5</v>
      </c>
      <c r="AY13" s="217">
        <f t="shared" si="28"/>
        <v>5</v>
      </c>
    </row>
    <row r="14" spans="1:51" ht="13.15" customHeight="1">
      <c r="A14" s="65">
        <v>9764</v>
      </c>
      <c r="B14" s="65" t="s">
        <v>230</v>
      </c>
      <c r="C14" s="219" t="str">
        <f>Rollover!A14</f>
        <v>Chevrolet</v>
      </c>
      <c r="D14" s="218" t="str">
        <f>Rollover!B14</f>
        <v>Cruze 5HB FWD</v>
      </c>
      <c r="E14" s="119" t="s">
        <v>186</v>
      </c>
      <c r="F14" s="215">
        <f>Rollover!C14</f>
        <v>2019</v>
      </c>
      <c r="G14" s="11">
        <v>164.64500000000001</v>
      </c>
      <c r="H14" s="12">
        <v>0.315</v>
      </c>
      <c r="I14" s="12">
        <v>1137.635</v>
      </c>
      <c r="J14" s="12">
        <v>209.548</v>
      </c>
      <c r="K14" s="12">
        <v>21.516999999999999</v>
      </c>
      <c r="L14" s="12">
        <v>50.222000000000001</v>
      </c>
      <c r="M14" s="12">
        <v>960.01499999999999</v>
      </c>
      <c r="N14" s="13">
        <v>1303.8599999999999</v>
      </c>
      <c r="O14" s="11">
        <v>308.33800000000002</v>
      </c>
      <c r="P14" s="12">
        <v>0.35299999999999998</v>
      </c>
      <c r="Q14" s="12">
        <v>643.596</v>
      </c>
      <c r="R14" s="12">
        <v>157.899</v>
      </c>
      <c r="S14" s="12">
        <v>11.491</v>
      </c>
      <c r="T14" s="12">
        <v>42.174999999999997</v>
      </c>
      <c r="U14" s="12">
        <v>982.11400000000003</v>
      </c>
      <c r="V14" s="13">
        <v>1230.1959999999999</v>
      </c>
      <c r="W14" s="216">
        <f t="shared" si="0"/>
        <v>7.5239228527632475E-4</v>
      </c>
      <c r="X14" s="6">
        <f t="shared" si="1"/>
        <v>6.8706670906238165E-2</v>
      </c>
      <c r="Y14" s="6">
        <f t="shared" si="2"/>
        <v>2.5535080344972374E-4</v>
      </c>
      <c r="Z14" s="6">
        <f t="shared" si="3"/>
        <v>2.8181306730975803E-5</v>
      </c>
      <c r="AA14" s="6">
        <f t="shared" si="4"/>
        <v>6.8706670906238165E-2</v>
      </c>
      <c r="AB14" s="6">
        <f t="shared" si="5"/>
        <v>1.648412122013812E-2</v>
      </c>
      <c r="AC14" s="6">
        <f t="shared" si="6"/>
        <v>1.648412122013812E-2</v>
      </c>
      <c r="AD14" s="6">
        <f t="shared" si="7"/>
        <v>4.9862312753678551E-3</v>
      </c>
      <c r="AE14" s="6">
        <f t="shared" si="8"/>
        <v>5.9558106198615264E-3</v>
      </c>
      <c r="AF14" s="27">
        <f t="shared" si="9"/>
        <v>5.9558106198615264E-3</v>
      </c>
      <c r="AG14" s="26">
        <f t="shared" si="10"/>
        <v>1.0012161729316092E-2</v>
      </c>
      <c r="AH14" s="6">
        <f t="shared" si="11"/>
        <v>7.3650981779484356E-2</v>
      </c>
      <c r="AI14" s="6">
        <f t="shared" si="12"/>
        <v>1.9709194910864396E-4</v>
      </c>
      <c r="AJ14" s="6">
        <f t="shared" si="13"/>
        <v>3.1587396625477613E-5</v>
      </c>
      <c r="AK14" s="6">
        <f t="shared" si="14"/>
        <v>7.3650981779484356E-2</v>
      </c>
      <c r="AL14" s="6">
        <f t="shared" si="15"/>
        <v>5.2805001236151672E-3</v>
      </c>
      <c r="AM14" s="6">
        <f t="shared" si="16"/>
        <v>5.2805001236151672E-3</v>
      </c>
      <c r="AN14" s="6">
        <f t="shared" si="17"/>
        <v>6.3898931047189599E-3</v>
      </c>
      <c r="AO14" s="6">
        <f t="shared" si="18"/>
        <v>7.7091091292769108E-3</v>
      </c>
      <c r="AP14" s="27">
        <f t="shared" si="19"/>
        <v>7.7091091292769108E-3</v>
      </c>
      <c r="AQ14" s="216">
        <f t="shared" si="20"/>
        <v>0.09</v>
      </c>
      <c r="AR14" s="6">
        <f t="shared" si="21"/>
        <v>9.5000000000000001E-2</v>
      </c>
      <c r="AS14" s="6">
        <f t="shared" si="22"/>
        <v>9.2999999999999999E-2</v>
      </c>
      <c r="AT14" s="120">
        <f t="shared" si="23"/>
        <v>0.6</v>
      </c>
      <c r="AU14" s="120">
        <f t="shared" si="24"/>
        <v>0.63</v>
      </c>
      <c r="AV14" s="120">
        <f t="shared" si="25"/>
        <v>0.62</v>
      </c>
      <c r="AW14" s="121">
        <f t="shared" si="26"/>
        <v>5</v>
      </c>
      <c r="AX14" s="121">
        <f t="shared" si="27"/>
        <v>5</v>
      </c>
      <c r="AY14" s="217">
        <f t="shared" si="28"/>
        <v>5</v>
      </c>
    </row>
    <row r="15" spans="1:51" ht="13.15" customHeight="1">
      <c r="A15" s="133">
        <v>10702</v>
      </c>
      <c r="B15" s="44" t="s">
        <v>294</v>
      </c>
      <c r="C15" s="214" t="str">
        <f>Rollover!A15</f>
        <v>Chevrolet</v>
      </c>
      <c r="D15" s="73" t="str">
        <f>Rollover!B15</f>
        <v>Silverado 1500 PU/CC RWD</v>
      </c>
      <c r="E15" s="119" t="s">
        <v>88</v>
      </c>
      <c r="F15" s="215">
        <f>Rollover!C15</f>
        <v>2019</v>
      </c>
      <c r="G15" s="220">
        <v>263.435</v>
      </c>
      <c r="H15" s="12">
        <v>0.32100000000000001</v>
      </c>
      <c r="I15" s="12">
        <v>1382.472</v>
      </c>
      <c r="J15" s="12">
        <v>124.449</v>
      </c>
      <c r="K15" s="220">
        <v>25.597999999999999</v>
      </c>
      <c r="L15" s="12">
        <v>33.703000000000003</v>
      </c>
      <c r="M15" s="6">
        <v>1613.1210000000001</v>
      </c>
      <c r="N15" s="27">
        <v>1077.9480000000001</v>
      </c>
      <c r="O15" s="11">
        <v>289.82400000000001</v>
      </c>
      <c r="P15" s="12">
        <v>0.55200000000000005</v>
      </c>
      <c r="Q15" s="12">
        <v>890.74</v>
      </c>
      <c r="R15" s="12">
        <v>183.49299999999999</v>
      </c>
      <c r="S15" s="12">
        <v>17.613</v>
      </c>
      <c r="T15" s="12">
        <v>37.042000000000002</v>
      </c>
      <c r="U15" s="12">
        <v>1048.8040000000001</v>
      </c>
      <c r="V15" s="13">
        <v>1170.796</v>
      </c>
      <c r="W15" s="216">
        <f t="shared" si="0"/>
        <v>5.5650620245045425E-3</v>
      </c>
      <c r="X15" s="6">
        <f t="shared" si="1"/>
        <v>6.9466387240983682E-2</v>
      </c>
      <c r="Y15" s="6">
        <f t="shared" si="2"/>
        <v>4.5665345551701734E-4</v>
      </c>
      <c r="Z15" s="6">
        <f t="shared" si="3"/>
        <v>2.3024385843301156E-5</v>
      </c>
      <c r="AA15" s="6">
        <f t="shared" si="4"/>
        <v>6.9466387240983682E-2</v>
      </c>
      <c r="AB15" s="6">
        <f t="shared" si="5"/>
        <v>2.7914971004170997E-2</v>
      </c>
      <c r="AC15" s="6">
        <f t="shared" si="6"/>
        <v>2.7914971004170997E-2</v>
      </c>
      <c r="AD15" s="6">
        <f t="shared" si="7"/>
        <v>6.9867928818816896E-3</v>
      </c>
      <c r="AE15" s="6">
        <f t="shared" si="8"/>
        <v>5.2996633696593973E-3</v>
      </c>
      <c r="AF15" s="27">
        <f t="shared" si="9"/>
        <v>6.9867928818816896E-3</v>
      </c>
      <c r="AG15" s="26">
        <f t="shared" si="10"/>
        <v>7.9855905579416988E-3</v>
      </c>
      <c r="AH15" s="6">
        <f t="shared" si="11"/>
        <v>0.10525786149949429</v>
      </c>
      <c r="AI15" s="6">
        <f t="shared" si="12"/>
        <v>5.0024600468477241E-4</v>
      </c>
      <c r="AJ15" s="6">
        <f t="shared" si="13"/>
        <v>3.47870217964097E-5</v>
      </c>
      <c r="AK15" s="6">
        <f t="shared" si="14"/>
        <v>0.10525786149949429</v>
      </c>
      <c r="AL15" s="6">
        <f t="shared" si="15"/>
        <v>1.657663598378218E-2</v>
      </c>
      <c r="AM15" s="6">
        <f t="shared" si="16"/>
        <v>1.657663598378218E-2</v>
      </c>
      <c r="AN15" s="6">
        <f t="shared" si="17"/>
        <v>6.7207223310399335E-3</v>
      </c>
      <c r="AO15" s="6">
        <f t="shared" si="18"/>
        <v>7.370510305089264E-3</v>
      </c>
      <c r="AP15" s="27">
        <f t="shared" si="19"/>
        <v>7.370510305089264E-3</v>
      </c>
      <c r="AQ15" s="216">
        <f t="shared" si="20"/>
        <v>0.107</v>
      </c>
      <c r="AR15" s="6">
        <f t="shared" si="21"/>
        <v>0.13400000000000001</v>
      </c>
      <c r="AS15" s="6">
        <f t="shared" si="22"/>
        <v>0.121</v>
      </c>
      <c r="AT15" s="120">
        <f t="shared" si="23"/>
        <v>0.71</v>
      </c>
      <c r="AU15" s="120">
        <f t="shared" si="24"/>
        <v>0.89</v>
      </c>
      <c r="AV15" s="120">
        <f t="shared" si="25"/>
        <v>0.81</v>
      </c>
      <c r="AW15" s="121">
        <f t="shared" si="26"/>
        <v>4</v>
      </c>
      <c r="AX15" s="121">
        <f t="shared" si="27"/>
        <v>4</v>
      </c>
      <c r="AY15" s="217">
        <f t="shared" si="28"/>
        <v>4</v>
      </c>
    </row>
    <row r="16" spans="1:51" ht="13.15" customHeight="1">
      <c r="A16" s="134">
        <v>10702</v>
      </c>
      <c r="B16" s="44" t="s">
        <v>294</v>
      </c>
      <c r="C16" s="214" t="str">
        <f>Rollover!A16</f>
        <v>Chevrolet</v>
      </c>
      <c r="D16" s="73" t="str">
        <f>Rollover!B16</f>
        <v>Silverado 1500 PU/CC 4WD</v>
      </c>
      <c r="E16" s="119" t="s">
        <v>88</v>
      </c>
      <c r="F16" s="215">
        <f>Rollover!C16</f>
        <v>2019</v>
      </c>
      <c r="G16" s="220">
        <v>263.435</v>
      </c>
      <c r="H16" s="12">
        <v>0.32100000000000001</v>
      </c>
      <c r="I16" s="12">
        <v>1382.472</v>
      </c>
      <c r="J16" s="12">
        <v>124.449</v>
      </c>
      <c r="K16" s="220">
        <v>25.597999999999999</v>
      </c>
      <c r="L16" s="12">
        <v>33.703000000000003</v>
      </c>
      <c r="M16" s="6">
        <v>1613.1210000000001</v>
      </c>
      <c r="N16" s="27">
        <v>1077.9480000000001</v>
      </c>
      <c r="O16" s="11">
        <v>289.82400000000001</v>
      </c>
      <c r="P16" s="12">
        <v>0.55200000000000005</v>
      </c>
      <c r="Q16" s="12">
        <v>890.74</v>
      </c>
      <c r="R16" s="12">
        <v>183.49299999999999</v>
      </c>
      <c r="S16" s="12">
        <v>17.613</v>
      </c>
      <c r="T16" s="12">
        <v>37.042000000000002</v>
      </c>
      <c r="U16" s="12">
        <v>1048.8040000000001</v>
      </c>
      <c r="V16" s="13">
        <v>1170.796</v>
      </c>
      <c r="W16" s="216">
        <f t="shared" si="0"/>
        <v>5.5650620245045425E-3</v>
      </c>
      <c r="X16" s="6">
        <f t="shared" si="1"/>
        <v>6.9466387240983682E-2</v>
      </c>
      <c r="Y16" s="6">
        <f t="shared" si="2"/>
        <v>4.5665345551701734E-4</v>
      </c>
      <c r="Z16" s="6">
        <f t="shared" si="3"/>
        <v>2.3024385843301156E-5</v>
      </c>
      <c r="AA16" s="6">
        <f t="shared" si="4"/>
        <v>6.9466387240983682E-2</v>
      </c>
      <c r="AB16" s="6">
        <f t="shared" si="5"/>
        <v>2.7914971004170997E-2</v>
      </c>
      <c r="AC16" s="6">
        <f t="shared" si="6"/>
        <v>2.7914971004170997E-2</v>
      </c>
      <c r="AD16" s="6">
        <f t="shared" si="7"/>
        <v>6.9867928818816896E-3</v>
      </c>
      <c r="AE16" s="6">
        <f t="shared" si="8"/>
        <v>5.2996633696593973E-3</v>
      </c>
      <c r="AF16" s="27">
        <f t="shared" si="9"/>
        <v>6.9867928818816896E-3</v>
      </c>
      <c r="AG16" s="26">
        <f t="shared" si="10"/>
        <v>7.9855905579416988E-3</v>
      </c>
      <c r="AH16" s="6">
        <f t="shared" si="11"/>
        <v>0.10525786149949429</v>
      </c>
      <c r="AI16" s="6">
        <f t="shared" si="12"/>
        <v>5.0024600468477241E-4</v>
      </c>
      <c r="AJ16" s="6">
        <f t="shared" si="13"/>
        <v>3.47870217964097E-5</v>
      </c>
      <c r="AK16" s="6">
        <f t="shared" si="14"/>
        <v>0.10525786149949429</v>
      </c>
      <c r="AL16" s="6">
        <f t="shared" si="15"/>
        <v>1.657663598378218E-2</v>
      </c>
      <c r="AM16" s="6">
        <f t="shared" si="16"/>
        <v>1.657663598378218E-2</v>
      </c>
      <c r="AN16" s="6">
        <f t="shared" si="17"/>
        <v>6.7207223310399335E-3</v>
      </c>
      <c r="AO16" s="6">
        <f t="shared" si="18"/>
        <v>7.370510305089264E-3</v>
      </c>
      <c r="AP16" s="27">
        <f t="shared" si="19"/>
        <v>7.370510305089264E-3</v>
      </c>
      <c r="AQ16" s="216">
        <f t="shared" si="20"/>
        <v>0.107</v>
      </c>
      <c r="AR16" s="6">
        <f t="shared" si="21"/>
        <v>0.13400000000000001</v>
      </c>
      <c r="AS16" s="6">
        <f t="shared" si="22"/>
        <v>0.121</v>
      </c>
      <c r="AT16" s="120">
        <f t="shared" si="23"/>
        <v>0.71</v>
      </c>
      <c r="AU16" s="120">
        <f t="shared" si="24"/>
        <v>0.89</v>
      </c>
      <c r="AV16" s="120">
        <f t="shared" si="25"/>
        <v>0.81</v>
      </c>
      <c r="AW16" s="121">
        <f t="shared" si="26"/>
        <v>4</v>
      </c>
      <c r="AX16" s="121">
        <f t="shared" si="27"/>
        <v>4</v>
      </c>
      <c r="AY16" s="217">
        <f t="shared" si="28"/>
        <v>4</v>
      </c>
    </row>
    <row r="17" spans="1:51" ht="13.15" customHeight="1">
      <c r="A17" s="133">
        <v>10702</v>
      </c>
      <c r="B17" s="44" t="s">
        <v>294</v>
      </c>
      <c r="C17" s="219" t="str">
        <f>Rollover!A17</f>
        <v>GMC</v>
      </c>
      <c r="D17" s="218" t="str">
        <f>Rollover!B17</f>
        <v>Sierra 1500 PU/CC RWD</v>
      </c>
      <c r="E17" s="119" t="s">
        <v>88</v>
      </c>
      <c r="F17" s="215">
        <f>Rollover!C17</f>
        <v>2019</v>
      </c>
      <c r="G17" s="220">
        <v>263.435</v>
      </c>
      <c r="H17" s="12">
        <v>0.32100000000000001</v>
      </c>
      <c r="I17" s="12">
        <v>1382.472</v>
      </c>
      <c r="J17" s="12">
        <v>124.449</v>
      </c>
      <c r="K17" s="220">
        <v>25.597999999999999</v>
      </c>
      <c r="L17" s="12">
        <v>33.703000000000003</v>
      </c>
      <c r="M17" s="6">
        <v>1613.1210000000001</v>
      </c>
      <c r="N17" s="27">
        <v>1077.9480000000001</v>
      </c>
      <c r="O17" s="11">
        <v>289.82400000000001</v>
      </c>
      <c r="P17" s="12">
        <v>0.55200000000000005</v>
      </c>
      <c r="Q17" s="12">
        <v>890.74</v>
      </c>
      <c r="R17" s="12">
        <v>183.49299999999999</v>
      </c>
      <c r="S17" s="12">
        <v>17.613</v>
      </c>
      <c r="T17" s="12">
        <v>37.042000000000002</v>
      </c>
      <c r="U17" s="12">
        <v>1048.8040000000001</v>
      </c>
      <c r="V17" s="13">
        <v>1170.796</v>
      </c>
      <c r="W17" s="216">
        <f t="shared" si="0"/>
        <v>5.5650620245045425E-3</v>
      </c>
      <c r="X17" s="6">
        <f t="shared" si="1"/>
        <v>6.9466387240983682E-2</v>
      </c>
      <c r="Y17" s="6">
        <f t="shared" si="2"/>
        <v>4.5665345551701734E-4</v>
      </c>
      <c r="Z17" s="6">
        <f t="shared" si="3"/>
        <v>2.3024385843301156E-5</v>
      </c>
      <c r="AA17" s="6">
        <f t="shared" si="4"/>
        <v>6.9466387240983682E-2</v>
      </c>
      <c r="AB17" s="6">
        <f t="shared" si="5"/>
        <v>2.7914971004170997E-2</v>
      </c>
      <c r="AC17" s="6">
        <f t="shared" si="6"/>
        <v>2.7914971004170997E-2</v>
      </c>
      <c r="AD17" s="6">
        <f t="shared" si="7"/>
        <v>6.9867928818816896E-3</v>
      </c>
      <c r="AE17" s="6">
        <f t="shared" si="8"/>
        <v>5.2996633696593973E-3</v>
      </c>
      <c r="AF17" s="27">
        <f t="shared" si="9"/>
        <v>6.9867928818816896E-3</v>
      </c>
      <c r="AG17" s="26">
        <f t="shared" si="10"/>
        <v>7.9855905579416988E-3</v>
      </c>
      <c r="AH17" s="6">
        <f t="shared" si="11"/>
        <v>0.10525786149949429</v>
      </c>
      <c r="AI17" s="6">
        <f t="shared" si="12"/>
        <v>5.0024600468477241E-4</v>
      </c>
      <c r="AJ17" s="6">
        <f t="shared" si="13"/>
        <v>3.47870217964097E-5</v>
      </c>
      <c r="AK17" s="6">
        <f t="shared" si="14"/>
        <v>0.10525786149949429</v>
      </c>
      <c r="AL17" s="6">
        <f t="shared" si="15"/>
        <v>1.657663598378218E-2</v>
      </c>
      <c r="AM17" s="6">
        <f t="shared" si="16"/>
        <v>1.657663598378218E-2</v>
      </c>
      <c r="AN17" s="6">
        <f t="shared" si="17"/>
        <v>6.7207223310399335E-3</v>
      </c>
      <c r="AO17" s="6">
        <f t="shared" si="18"/>
        <v>7.370510305089264E-3</v>
      </c>
      <c r="AP17" s="27">
        <f t="shared" si="19"/>
        <v>7.370510305089264E-3</v>
      </c>
      <c r="AQ17" s="216">
        <f t="shared" si="20"/>
        <v>0.107</v>
      </c>
      <c r="AR17" s="6">
        <f t="shared" si="21"/>
        <v>0.13400000000000001</v>
      </c>
      <c r="AS17" s="6">
        <f t="shared" si="22"/>
        <v>0.121</v>
      </c>
      <c r="AT17" s="120">
        <f t="shared" si="23"/>
        <v>0.71</v>
      </c>
      <c r="AU17" s="120">
        <f t="shared" si="24"/>
        <v>0.89</v>
      </c>
      <c r="AV17" s="120">
        <f t="shared" si="25"/>
        <v>0.81</v>
      </c>
      <c r="AW17" s="121">
        <f t="shared" si="26"/>
        <v>4</v>
      </c>
      <c r="AX17" s="121">
        <f t="shared" si="27"/>
        <v>4</v>
      </c>
      <c r="AY17" s="217">
        <f t="shared" si="28"/>
        <v>4</v>
      </c>
    </row>
    <row r="18" spans="1:51" ht="13.15" customHeight="1">
      <c r="A18" s="134">
        <v>10702</v>
      </c>
      <c r="B18" s="44" t="s">
        <v>294</v>
      </c>
      <c r="C18" s="219" t="str">
        <f>Rollover!A18</f>
        <v>GMC</v>
      </c>
      <c r="D18" s="218" t="str">
        <f>Rollover!B18</f>
        <v>Sierra 1500 PU/CC 4WD</v>
      </c>
      <c r="E18" s="119" t="s">
        <v>88</v>
      </c>
      <c r="F18" s="215">
        <f>Rollover!C18</f>
        <v>2019</v>
      </c>
      <c r="G18" s="220">
        <v>263.435</v>
      </c>
      <c r="H18" s="12">
        <v>0.32100000000000001</v>
      </c>
      <c r="I18" s="12">
        <v>1382.472</v>
      </c>
      <c r="J18" s="12">
        <v>124.449</v>
      </c>
      <c r="K18" s="220">
        <v>25.597999999999999</v>
      </c>
      <c r="L18" s="12">
        <v>33.703000000000003</v>
      </c>
      <c r="M18" s="6">
        <v>1613.1210000000001</v>
      </c>
      <c r="N18" s="221">
        <v>1077.9480000000001</v>
      </c>
      <c r="O18" s="11">
        <v>289.82400000000001</v>
      </c>
      <c r="P18" s="12">
        <v>0.55200000000000005</v>
      </c>
      <c r="Q18" s="12">
        <v>890.74</v>
      </c>
      <c r="R18" s="12">
        <v>183.49299999999999</v>
      </c>
      <c r="S18" s="12">
        <v>17.613</v>
      </c>
      <c r="T18" s="12">
        <v>37.042000000000002</v>
      </c>
      <c r="U18" s="12">
        <v>1048.8040000000001</v>
      </c>
      <c r="V18" s="13">
        <v>1170.796</v>
      </c>
      <c r="W18" s="216">
        <f t="shared" si="0"/>
        <v>5.5650620245045425E-3</v>
      </c>
      <c r="X18" s="6">
        <f t="shared" si="1"/>
        <v>6.9466387240983682E-2</v>
      </c>
      <c r="Y18" s="6">
        <f t="shared" si="2"/>
        <v>4.5665345551701734E-4</v>
      </c>
      <c r="Z18" s="6">
        <f t="shared" si="3"/>
        <v>2.3024385843301156E-5</v>
      </c>
      <c r="AA18" s="6">
        <f t="shared" si="4"/>
        <v>6.9466387240983682E-2</v>
      </c>
      <c r="AB18" s="6">
        <f t="shared" si="5"/>
        <v>2.7914971004170997E-2</v>
      </c>
      <c r="AC18" s="6">
        <f t="shared" si="6"/>
        <v>2.7914971004170997E-2</v>
      </c>
      <c r="AD18" s="6">
        <f t="shared" si="7"/>
        <v>6.9867928818816896E-3</v>
      </c>
      <c r="AE18" s="6">
        <f t="shared" si="8"/>
        <v>5.2996633696593973E-3</v>
      </c>
      <c r="AF18" s="27">
        <f t="shared" si="9"/>
        <v>6.9867928818816896E-3</v>
      </c>
      <c r="AG18" s="26">
        <f t="shared" si="10"/>
        <v>7.9855905579416988E-3</v>
      </c>
      <c r="AH18" s="6">
        <f t="shared" si="11"/>
        <v>0.10525786149949429</v>
      </c>
      <c r="AI18" s="6">
        <f t="shared" si="12"/>
        <v>5.0024600468477241E-4</v>
      </c>
      <c r="AJ18" s="6">
        <f t="shared" si="13"/>
        <v>3.47870217964097E-5</v>
      </c>
      <c r="AK18" s="6">
        <f t="shared" si="14"/>
        <v>0.10525786149949429</v>
      </c>
      <c r="AL18" s="6">
        <f t="shared" si="15"/>
        <v>1.657663598378218E-2</v>
      </c>
      <c r="AM18" s="6">
        <f t="shared" si="16"/>
        <v>1.657663598378218E-2</v>
      </c>
      <c r="AN18" s="6">
        <f t="shared" si="17"/>
        <v>6.7207223310399335E-3</v>
      </c>
      <c r="AO18" s="6">
        <f t="shared" si="18"/>
        <v>7.370510305089264E-3</v>
      </c>
      <c r="AP18" s="27">
        <f t="shared" si="19"/>
        <v>7.370510305089264E-3</v>
      </c>
      <c r="AQ18" s="216">
        <f t="shared" si="20"/>
        <v>0.107</v>
      </c>
      <c r="AR18" s="6">
        <f t="shared" si="21"/>
        <v>0.13400000000000001</v>
      </c>
      <c r="AS18" s="6">
        <f t="shared" si="22"/>
        <v>0.121</v>
      </c>
      <c r="AT18" s="120">
        <f t="shared" si="23"/>
        <v>0.71</v>
      </c>
      <c r="AU18" s="120">
        <f t="shared" si="24"/>
        <v>0.89</v>
      </c>
      <c r="AV18" s="120">
        <f t="shared" si="25"/>
        <v>0.81</v>
      </c>
      <c r="AW18" s="121">
        <f t="shared" si="26"/>
        <v>4</v>
      </c>
      <c r="AX18" s="121">
        <f t="shared" si="27"/>
        <v>4</v>
      </c>
      <c r="AY18" s="217">
        <f t="shared" si="28"/>
        <v>4</v>
      </c>
    </row>
    <row r="19" spans="1:51" ht="13.15" customHeight="1">
      <c r="A19" s="133">
        <v>10706</v>
      </c>
      <c r="B19" s="44" t="s">
        <v>296</v>
      </c>
      <c r="C19" s="214" t="str">
        <f>Rollover!A19</f>
        <v>Chevrolet</v>
      </c>
      <c r="D19" s="73" t="str">
        <f>Rollover!B19</f>
        <v>Silverado 1500 PU/EC RWD</v>
      </c>
      <c r="E19" s="119" t="s">
        <v>88</v>
      </c>
      <c r="F19" s="215">
        <f>Rollover!C19</f>
        <v>2019</v>
      </c>
      <c r="G19" s="220">
        <v>116.184</v>
      </c>
      <c r="H19" s="12">
        <v>0.26700000000000002</v>
      </c>
      <c r="I19" s="12">
        <v>1224.69</v>
      </c>
      <c r="J19" s="12">
        <v>57.075000000000003</v>
      </c>
      <c r="K19" s="12">
        <v>22.699000000000002</v>
      </c>
      <c r="L19" s="12">
        <v>33.997999999999998</v>
      </c>
      <c r="M19" s="12">
        <v>1340.462</v>
      </c>
      <c r="N19" s="13">
        <v>1596.9369999999999</v>
      </c>
      <c r="O19" s="11">
        <v>219.31399999999999</v>
      </c>
      <c r="P19" s="12">
        <v>0.62</v>
      </c>
      <c r="Q19" s="12">
        <v>905.93799999999999</v>
      </c>
      <c r="R19" s="12">
        <v>159.495</v>
      </c>
      <c r="S19" s="12">
        <v>16.361999999999998</v>
      </c>
      <c r="T19" s="12">
        <v>40.86</v>
      </c>
      <c r="U19" s="12">
        <v>1429.739</v>
      </c>
      <c r="V19" s="13">
        <v>2221.027</v>
      </c>
      <c r="W19" s="216">
        <f t="shared" si="0"/>
        <v>1.3376071804253623E-4</v>
      </c>
      <c r="X19" s="6">
        <f t="shared" si="1"/>
        <v>6.2900791995682381E-2</v>
      </c>
      <c r="Y19" s="6">
        <f t="shared" si="2"/>
        <v>3.1398187985714278E-4</v>
      </c>
      <c r="Z19" s="6">
        <f t="shared" si="3"/>
        <v>1.9619894223770985E-5</v>
      </c>
      <c r="AA19" s="6">
        <f t="shared" si="4"/>
        <v>6.2900791995682381E-2</v>
      </c>
      <c r="AB19" s="6">
        <f t="shared" si="5"/>
        <v>1.9312453554094569E-2</v>
      </c>
      <c r="AC19" s="6">
        <f t="shared" si="6"/>
        <v>1.9312453554094569E-2</v>
      </c>
      <c r="AD19" s="6">
        <f t="shared" si="7"/>
        <v>6.0694705036113293E-3</v>
      </c>
      <c r="AE19" s="6">
        <f t="shared" si="8"/>
        <v>6.9286912193385975E-3</v>
      </c>
      <c r="AF19" s="27">
        <f t="shared" si="9"/>
        <v>6.9286912193385975E-3</v>
      </c>
      <c r="AG19" s="26">
        <f t="shared" si="10"/>
        <v>2.6656838127182602E-3</v>
      </c>
      <c r="AH19" s="6">
        <f t="shared" si="11"/>
        <v>0.118548899267663</v>
      </c>
      <c r="AI19" s="6">
        <f t="shared" si="12"/>
        <v>5.2972973783231179E-4</v>
      </c>
      <c r="AJ19" s="6">
        <f t="shared" si="13"/>
        <v>3.17780223390148E-5</v>
      </c>
      <c r="AK19" s="6">
        <f t="shared" si="14"/>
        <v>0.118548899267663</v>
      </c>
      <c r="AL19" s="6">
        <f t="shared" si="15"/>
        <v>1.3400781384939352E-2</v>
      </c>
      <c r="AM19" s="6">
        <f t="shared" si="16"/>
        <v>1.3400781384939352E-2</v>
      </c>
      <c r="AN19" s="6">
        <f t="shared" si="17"/>
        <v>8.9635775815709966E-3</v>
      </c>
      <c r="AO19" s="6">
        <f t="shared" si="18"/>
        <v>1.6259264245010438E-2</v>
      </c>
      <c r="AP19" s="27">
        <f t="shared" si="19"/>
        <v>1.6259264245010438E-2</v>
      </c>
      <c r="AQ19" s="216">
        <f t="shared" si="20"/>
        <v>8.6999999999999994E-2</v>
      </c>
      <c r="AR19" s="6">
        <f t="shared" si="21"/>
        <v>0.14699999999999999</v>
      </c>
      <c r="AS19" s="6">
        <f t="shared" si="22"/>
        <v>0.11700000000000001</v>
      </c>
      <c r="AT19" s="120">
        <f t="shared" si="23"/>
        <v>0.57999999999999996</v>
      </c>
      <c r="AU19" s="120">
        <f t="shared" si="24"/>
        <v>0.98</v>
      </c>
      <c r="AV19" s="120">
        <f t="shared" si="25"/>
        <v>0.78</v>
      </c>
      <c r="AW19" s="121">
        <f t="shared" si="26"/>
        <v>5</v>
      </c>
      <c r="AX19" s="121">
        <f t="shared" si="27"/>
        <v>4</v>
      </c>
      <c r="AY19" s="217">
        <f t="shared" si="28"/>
        <v>4</v>
      </c>
    </row>
    <row r="20" spans="1:51" ht="13.15" customHeight="1">
      <c r="A20" s="133">
        <v>10706</v>
      </c>
      <c r="B20" s="44" t="s">
        <v>296</v>
      </c>
      <c r="C20" s="214" t="str">
        <f>Rollover!A20</f>
        <v>Chevrolet</v>
      </c>
      <c r="D20" s="73" t="str">
        <f>Rollover!B20</f>
        <v>Silverado 1500 PU/EC 4WD</v>
      </c>
      <c r="E20" s="119" t="s">
        <v>88</v>
      </c>
      <c r="F20" s="215">
        <f>Rollover!C20</f>
        <v>2019</v>
      </c>
      <c r="G20" s="220">
        <v>116.184</v>
      </c>
      <c r="H20" s="12">
        <v>0.26700000000000002</v>
      </c>
      <c r="I20" s="12">
        <v>1224.69</v>
      </c>
      <c r="J20" s="12">
        <v>57.075000000000003</v>
      </c>
      <c r="K20" s="12">
        <v>22.699000000000002</v>
      </c>
      <c r="L20" s="12">
        <v>33.997999999999998</v>
      </c>
      <c r="M20" s="12">
        <v>1340.462</v>
      </c>
      <c r="N20" s="13">
        <v>1596.9369999999999</v>
      </c>
      <c r="O20" s="11">
        <v>219.31399999999999</v>
      </c>
      <c r="P20" s="12">
        <v>0.62</v>
      </c>
      <c r="Q20" s="12">
        <v>905.93799999999999</v>
      </c>
      <c r="R20" s="12">
        <v>159.495</v>
      </c>
      <c r="S20" s="12">
        <v>16.361999999999998</v>
      </c>
      <c r="T20" s="12">
        <v>40.86</v>
      </c>
      <c r="U20" s="12">
        <v>1429.739</v>
      </c>
      <c r="V20" s="13">
        <v>2221.027</v>
      </c>
      <c r="W20" s="216">
        <f t="shared" si="0"/>
        <v>1.3376071804253623E-4</v>
      </c>
      <c r="X20" s="6">
        <f t="shared" si="1"/>
        <v>6.2900791995682381E-2</v>
      </c>
      <c r="Y20" s="6">
        <f t="shared" si="2"/>
        <v>3.1398187985714278E-4</v>
      </c>
      <c r="Z20" s="6">
        <f t="shared" si="3"/>
        <v>1.9619894223770985E-5</v>
      </c>
      <c r="AA20" s="6">
        <f t="shared" si="4"/>
        <v>6.2900791995682381E-2</v>
      </c>
      <c r="AB20" s="6">
        <f t="shared" si="5"/>
        <v>1.9312453554094569E-2</v>
      </c>
      <c r="AC20" s="6">
        <f t="shared" si="6"/>
        <v>1.9312453554094569E-2</v>
      </c>
      <c r="AD20" s="6">
        <f t="shared" si="7"/>
        <v>6.0694705036113293E-3</v>
      </c>
      <c r="AE20" s="6">
        <f t="shared" si="8"/>
        <v>6.9286912193385975E-3</v>
      </c>
      <c r="AF20" s="27">
        <f t="shared" si="9"/>
        <v>6.9286912193385975E-3</v>
      </c>
      <c r="AG20" s="26">
        <f t="shared" si="10"/>
        <v>2.6656838127182602E-3</v>
      </c>
      <c r="AH20" s="6">
        <f t="shared" si="11"/>
        <v>0.118548899267663</v>
      </c>
      <c r="AI20" s="6">
        <f t="shared" si="12"/>
        <v>5.2972973783231179E-4</v>
      </c>
      <c r="AJ20" s="6">
        <f t="shared" si="13"/>
        <v>3.17780223390148E-5</v>
      </c>
      <c r="AK20" s="6">
        <f t="shared" si="14"/>
        <v>0.118548899267663</v>
      </c>
      <c r="AL20" s="6">
        <f t="shared" si="15"/>
        <v>1.3400781384939352E-2</v>
      </c>
      <c r="AM20" s="6">
        <f t="shared" si="16"/>
        <v>1.3400781384939352E-2</v>
      </c>
      <c r="AN20" s="6">
        <f t="shared" si="17"/>
        <v>8.9635775815709966E-3</v>
      </c>
      <c r="AO20" s="6">
        <f t="shared" si="18"/>
        <v>1.6259264245010438E-2</v>
      </c>
      <c r="AP20" s="27">
        <f t="shared" si="19"/>
        <v>1.6259264245010438E-2</v>
      </c>
      <c r="AQ20" s="216">
        <f t="shared" si="20"/>
        <v>8.6999999999999994E-2</v>
      </c>
      <c r="AR20" s="6">
        <f t="shared" si="21"/>
        <v>0.14699999999999999</v>
      </c>
      <c r="AS20" s="6">
        <f t="shared" si="22"/>
        <v>0.11700000000000001</v>
      </c>
      <c r="AT20" s="120">
        <f t="shared" si="23"/>
        <v>0.57999999999999996</v>
      </c>
      <c r="AU20" s="120">
        <f t="shared" si="24"/>
        <v>0.98</v>
      </c>
      <c r="AV20" s="120">
        <f t="shared" si="25"/>
        <v>0.78</v>
      </c>
      <c r="AW20" s="121">
        <f t="shared" si="26"/>
        <v>5</v>
      </c>
      <c r="AX20" s="121">
        <f t="shared" si="27"/>
        <v>4</v>
      </c>
      <c r="AY20" s="217">
        <f t="shared" si="28"/>
        <v>4</v>
      </c>
    </row>
    <row r="21" spans="1:51" ht="13.15" customHeight="1">
      <c r="A21" s="133">
        <v>10706</v>
      </c>
      <c r="B21" s="44" t="s">
        <v>296</v>
      </c>
      <c r="C21" s="219" t="str">
        <f>Rollover!A21</f>
        <v>GMC</v>
      </c>
      <c r="D21" s="218" t="str">
        <f>Rollover!B21</f>
        <v>Sierra 1500 PU/EC RWD</v>
      </c>
      <c r="E21" s="119" t="s">
        <v>88</v>
      </c>
      <c r="F21" s="215">
        <f>Rollover!C21</f>
        <v>2019</v>
      </c>
      <c r="G21" s="220">
        <v>116.184</v>
      </c>
      <c r="H21" s="12">
        <v>0.26700000000000002</v>
      </c>
      <c r="I21" s="12">
        <v>1224.69</v>
      </c>
      <c r="J21" s="12">
        <v>57.075000000000003</v>
      </c>
      <c r="K21" s="12">
        <v>22.699000000000002</v>
      </c>
      <c r="L21" s="12">
        <v>33.997999999999998</v>
      </c>
      <c r="M21" s="12">
        <v>1340.462</v>
      </c>
      <c r="N21" s="13">
        <v>1596.9369999999999</v>
      </c>
      <c r="O21" s="11">
        <v>219.31399999999999</v>
      </c>
      <c r="P21" s="12">
        <v>0.62</v>
      </c>
      <c r="Q21" s="12">
        <v>905.93799999999999</v>
      </c>
      <c r="R21" s="12">
        <v>159.495</v>
      </c>
      <c r="S21" s="12">
        <v>16.361999999999998</v>
      </c>
      <c r="T21" s="12">
        <v>40.86</v>
      </c>
      <c r="U21" s="12">
        <v>1429.739</v>
      </c>
      <c r="V21" s="13">
        <v>2221.027</v>
      </c>
      <c r="W21" s="216">
        <f t="shared" si="0"/>
        <v>1.3376071804253623E-4</v>
      </c>
      <c r="X21" s="6">
        <f t="shared" si="1"/>
        <v>6.2900791995682381E-2</v>
      </c>
      <c r="Y21" s="6">
        <f t="shared" si="2"/>
        <v>3.1398187985714278E-4</v>
      </c>
      <c r="Z21" s="6">
        <f t="shared" si="3"/>
        <v>1.9619894223770985E-5</v>
      </c>
      <c r="AA21" s="6">
        <f t="shared" si="4"/>
        <v>6.2900791995682381E-2</v>
      </c>
      <c r="AB21" s="6">
        <f t="shared" si="5"/>
        <v>1.9312453554094569E-2</v>
      </c>
      <c r="AC21" s="6">
        <f t="shared" si="6"/>
        <v>1.9312453554094569E-2</v>
      </c>
      <c r="AD21" s="6">
        <f t="shared" si="7"/>
        <v>6.0694705036113293E-3</v>
      </c>
      <c r="AE21" s="6">
        <f t="shared" si="8"/>
        <v>6.9286912193385975E-3</v>
      </c>
      <c r="AF21" s="27">
        <f t="shared" si="9"/>
        <v>6.9286912193385975E-3</v>
      </c>
      <c r="AG21" s="26">
        <f t="shared" si="10"/>
        <v>2.6656838127182602E-3</v>
      </c>
      <c r="AH21" s="6">
        <f t="shared" si="11"/>
        <v>0.118548899267663</v>
      </c>
      <c r="AI21" s="6">
        <f t="shared" si="12"/>
        <v>5.2972973783231179E-4</v>
      </c>
      <c r="AJ21" s="6">
        <f t="shared" si="13"/>
        <v>3.17780223390148E-5</v>
      </c>
      <c r="AK21" s="6">
        <f t="shared" si="14"/>
        <v>0.118548899267663</v>
      </c>
      <c r="AL21" s="6">
        <f t="shared" si="15"/>
        <v>1.3400781384939352E-2</v>
      </c>
      <c r="AM21" s="6">
        <f t="shared" si="16"/>
        <v>1.3400781384939352E-2</v>
      </c>
      <c r="AN21" s="6">
        <f t="shared" si="17"/>
        <v>8.9635775815709966E-3</v>
      </c>
      <c r="AO21" s="6">
        <f t="shared" si="18"/>
        <v>1.6259264245010438E-2</v>
      </c>
      <c r="AP21" s="27">
        <f t="shared" si="19"/>
        <v>1.6259264245010438E-2</v>
      </c>
      <c r="AQ21" s="216">
        <f t="shared" si="20"/>
        <v>8.6999999999999994E-2</v>
      </c>
      <c r="AR21" s="6">
        <f t="shared" si="21"/>
        <v>0.14699999999999999</v>
      </c>
      <c r="AS21" s="6">
        <f t="shared" si="22"/>
        <v>0.11700000000000001</v>
      </c>
      <c r="AT21" s="120">
        <f t="shared" si="23"/>
        <v>0.57999999999999996</v>
      </c>
      <c r="AU21" s="120">
        <f t="shared" si="24"/>
        <v>0.98</v>
      </c>
      <c r="AV21" s="120">
        <f t="shared" si="25"/>
        <v>0.78</v>
      </c>
      <c r="AW21" s="121">
        <f t="shared" si="26"/>
        <v>5</v>
      </c>
      <c r="AX21" s="121">
        <f t="shared" si="27"/>
        <v>4</v>
      </c>
      <c r="AY21" s="217">
        <f t="shared" si="28"/>
        <v>4</v>
      </c>
    </row>
    <row r="22" spans="1:51" ht="13.15" customHeight="1">
      <c r="A22" s="133">
        <v>10706</v>
      </c>
      <c r="B22" s="44" t="s">
        <v>296</v>
      </c>
      <c r="C22" s="219" t="str">
        <f>Rollover!A22</f>
        <v>GMC</v>
      </c>
      <c r="D22" s="218" t="str">
        <f>Rollover!B22</f>
        <v>Sierra 1500 PU/EC 4WD</v>
      </c>
      <c r="E22" s="119" t="s">
        <v>88</v>
      </c>
      <c r="F22" s="215">
        <f>Rollover!C22</f>
        <v>2019</v>
      </c>
      <c r="G22" s="220">
        <v>116.184</v>
      </c>
      <c r="H22" s="12">
        <v>0.26700000000000002</v>
      </c>
      <c r="I22" s="12">
        <v>1224.69</v>
      </c>
      <c r="J22" s="12">
        <v>57.075000000000003</v>
      </c>
      <c r="K22" s="12">
        <v>22.699000000000002</v>
      </c>
      <c r="L22" s="12">
        <v>33.997999999999998</v>
      </c>
      <c r="M22" s="12">
        <v>1340.462</v>
      </c>
      <c r="N22" s="13">
        <v>1596.9369999999999</v>
      </c>
      <c r="O22" s="11">
        <v>219.31399999999999</v>
      </c>
      <c r="P22" s="12">
        <v>0.62</v>
      </c>
      <c r="Q22" s="12">
        <v>905.93799999999999</v>
      </c>
      <c r="R22" s="12">
        <v>159.495</v>
      </c>
      <c r="S22" s="12">
        <v>16.361999999999998</v>
      </c>
      <c r="T22" s="12">
        <v>40.86</v>
      </c>
      <c r="U22" s="12">
        <v>1429.739</v>
      </c>
      <c r="V22" s="13">
        <v>2221.027</v>
      </c>
      <c r="W22" s="216">
        <f t="shared" si="0"/>
        <v>1.3376071804253623E-4</v>
      </c>
      <c r="X22" s="6">
        <f t="shared" si="1"/>
        <v>6.2900791995682381E-2</v>
      </c>
      <c r="Y22" s="6">
        <f t="shared" si="2"/>
        <v>3.1398187985714278E-4</v>
      </c>
      <c r="Z22" s="6">
        <f t="shared" si="3"/>
        <v>1.9619894223770985E-5</v>
      </c>
      <c r="AA22" s="6">
        <f t="shared" si="4"/>
        <v>6.2900791995682381E-2</v>
      </c>
      <c r="AB22" s="6">
        <f t="shared" si="5"/>
        <v>1.9312453554094569E-2</v>
      </c>
      <c r="AC22" s="6">
        <f t="shared" si="6"/>
        <v>1.9312453554094569E-2</v>
      </c>
      <c r="AD22" s="6">
        <f t="shared" si="7"/>
        <v>6.0694705036113293E-3</v>
      </c>
      <c r="AE22" s="6">
        <f t="shared" si="8"/>
        <v>6.9286912193385975E-3</v>
      </c>
      <c r="AF22" s="27">
        <f t="shared" si="9"/>
        <v>6.9286912193385975E-3</v>
      </c>
      <c r="AG22" s="26">
        <f t="shared" si="10"/>
        <v>2.6656838127182602E-3</v>
      </c>
      <c r="AH22" s="6">
        <f t="shared" si="11"/>
        <v>0.118548899267663</v>
      </c>
      <c r="AI22" s="6">
        <f t="shared" si="12"/>
        <v>5.2972973783231179E-4</v>
      </c>
      <c r="AJ22" s="6">
        <f t="shared" si="13"/>
        <v>3.17780223390148E-5</v>
      </c>
      <c r="AK22" s="6">
        <f t="shared" si="14"/>
        <v>0.118548899267663</v>
      </c>
      <c r="AL22" s="6">
        <f t="shared" si="15"/>
        <v>1.3400781384939352E-2</v>
      </c>
      <c r="AM22" s="6">
        <f t="shared" si="16"/>
        <v>1.3400781384939352E-2</v>
      </c>
      <c r="AN22" s="6">
        <f t="shared" si="17"/>
        <v>8.9635775815709966E-3</v>
      </c>
      <c r="AO22" s="6">
        <f t="shared" si="18"/>
        <v>1.6259264245010438E-2</v>
      </c>
      <c r="AP22" s="27">
        <f t="shared" si="19"/>
        <v>1.6259264245010438E-2</v>
      </c>
      <c r="AQ22" s="216">
        <f t="shared" si="20"/>
        <v>8.6999999999999994E-2</v>
      </c>
      <c r="AR22" s="6">
        <f t="shared" si="21"/>
        <v>0.14699999999999999</v>
      </c>
      <c r="AS22" s="6">
        <f t="shared" si="22"/>
        <v>0.11700000000000001</v>
      </c>
      <c r="AT22" s="120">
        <f t="shared" si="23"/>
        <v>0.57999999999999996</v>
      </c>
      <c r="AU22" s="120">
        <f t="shared" si="24"/>
        <v>0.98</v>
      </c>
      <c r="AV22" s="120">
        <f t="shared" si="25"/>
        <v>0.78</v>
      </c>
      <c r="AW22" s="121">
        <f t="shared" si="26"/>
        <v>5</v>
      </c>
      <c r="AX22" s="121">
        <f t="shared" si="27"/>
        <v>4</v>
      </c>
      <c r="AY22" s="217">
        <f t="shared" si="28"/>
        <v>4</v>
      </c>
    </row>
    <row r="23" spans="1:51" ht="13.15" customHeight="1">
      <c r="A23" s="133">
        <v>10706</v>
      </c>
      <c r="B23" s="44" t="s">
        <v>296</v>
      </c>
      <c r="C23" s="219" t="str">
        <f>Rollover!A23</f>
        <v>Chevrolet</v>
      </c>
      <c r="D23" s="218" t="str">
        <f>Rollover!B23</f>
        <v>Silverado 1500 PU/RC RWD</v>
      </c>
      <c r="E23" s="119" t="s">
        <v>88</v>
      </c>
      <c r="F23" s="215">
        <f>Rollover!C23</f>
        <v>2019</v>
      </c>
      <c r="G23" s="220">
        <v>116.184</v>
      </c>
      <c r="H23" s="12">
        <v>0.26700000000000002</v>
      </c>
      <c r="I23" s="12">
        <v>1224.69</v>
      </c>
      <c r="J23" s="12">
        <v>57.075000000000003</v>
      </c>
      <c r="K23" s="12">
        <v>22.699000000000002</v>
      </c>
      <c r="L23" s="12">
        <v>33.997999999999998</v>
      </c>
      <c r="M23" s="12">
        <v>1340.462</v>
      </c>
      <c r="N23" s="13">
        <v>1596.9369999999999</v>
      </c>
      <c r="O23" s="11">
        <v>219.31399999999999</v>
      </c>
      <c r="P23" s="12">
        <v>0.62</v>
      </c>
      <c r="Q23" s="12">
        <v>905.93799999999999</v>
      </c>
      <c r="R23" s="12">
        <v>159.495</v>
      </c>
      <c r="S23" s="12">
        <v>16.361999999999998</v>
      </c>
      <c r="T23" s="12">
        <v>40.86</v>
      </c>
      <c r="U23" s="12">
        <v>1429.739</v>
      </c>
      <c r="V23" s="13">
        <v>2221.027</v>
      </c>
      <c r="W23" s="216">
        <f t="shared" si="0"/>
        <v>1.3376071804253623E-4</v>
      </c>
      <c r="X23" s="6">
        <f t="shared" si="1"/>
        <v>6.2900791995682381E-2</v>
      </c>
      <c r="Y23" s="6">
        <f t="shared" si="2"/>
        <v>3.1398187985714278E-4</v>
      </c>
      <c r="Z23" s="6">
        <f t="shared" si="3"/>
        <v>1.9619894223770985E-5</v>
      </c>
      <c r="AA23" s="6">
        <f t="shared" si="4"/>
        <v>6.2900791995682381E-2</v>
      </c>
      <c r="AB23" s="6">
        <f t="shared" si="5"/>
        <v>1.9312453554094569E-2</v>
      </c>
      <c r="AC23" s="6">
        <f t="shared" si="6"/>
        <v>1.9312453554094569E-2</v>
      </c>
      <c r="AD23" s="6">
        <f t="shared" si="7"/>
        <v>6.0694705036113293E-3</v>
      </c>
      <c r="AE23" s="6">
        <f t="shared" si="8"/>
        <v>6.9286912193385975E-3</v>
      </c>
      <c r="AF23" s="27">
        <f t="shared" si="9"/>
        <v>6.9286912193385975E-3</v>
      </c>
      <c r="AG23" s="26">
        <f t="shared" si="10"/>
        <v>2.6656838127182602E-3</v>
      </c>
      <c r="AH23" s="6">
        <f t="shared" si="11"/>
        <v>0.118548899267663</v>
      </c>
      <c r="AI23" s="6">
        <f t="shared" si="12"/>
        <v>5.2972973783231179E-4</v>
      </c>
      <c r="AJ23" s="6">
        <f t="shared" si="13"/>
        <v>3.17780223390148E-5</v>
      </c>
      <c r="AK23" s="6">
        <f t="shared" si="14"/>
        <v>0.118548899267663</v>
      </c>
      <c r="AL23" s="6">
        <f t="shared" si="15"/>
        <v>1.3400781384939352E-2</v>
      </c>
      <c r="AM23" s="6">
        <f t="shared" si="16"/>
        <v>1.3400781384939352E-2</v>
      </c>
      <c r="AN23" s="6">
        <f t="shared" si="17"/>
        <v>8.9635775815709966E-3</v>
      </c>
      <c r="AO23" s="6">
        <f t="shared" si="18"/>
        <v>1.6259264245010438E-2</v>
      </c>
      <c r="AP23" s="27">
        <f t="shared" si="19"/>
        <v>1.6259264245010438E-2</v>
      </c>
      <c r="AQ23" s="216">
        <f t="shared" si="20"/>
        <v>8.6999999999999994E-2</v>
      </c>
      <c r="AR23" s="6">
        <f t="shared" si="21"/>
        <v>0.14699999999999999</v>
      </c>
      <c r="AS23" s="6">
        <f t="shared" si="22"/>
        <v>0.11700000000000001</v>
      </c>
      <c r="AT23" s="120">
        <f t="shared" si="23"/>
        <v>0.57999999999999996</v>
      </c>
      <c r="AU23" s="120">
        <f t="shared" si="24"/>
        <v>0.98</v>
      </c>
      <c r="AV23" s="120">
        <f t="shared" si="25"/>
        <v>0.78</v>
      </c>
      <c r="AW23" s="121">
        <f t="shared" si="26"/>
        <v>5</v>
      </c>
      <c r="AX23" s="121">
        <f t="shared" si="27"/>
        <v>4</v>
      </c>
      <c r="AY23" s="217">
        <f t="shared" si="28"/>
        <v>4</v>
      </c>
    </row>
    <row r="24" spans="1:51" ht="13.15" customHeight="1">
      <c r="A24" s="133">
        <v>10706</v>
      </c>
      <c r="B24" s="44" t="s">
        <v>296</v>
      </c>
      <c r="C24" s="219" t="str">
        <f>Rollover!A24</f>
        <v>Chevrolet</v>
      </c>
      <c r="D24" s="218" t="str">
        <f>Rollover!B24</f>
        <v>Silverado 1500 PU/RC 4WD</v>
      </c>
      <c r="E24" s="119" t="s">
        <v>88</v>
      </c>
      <c r="F24" s="215">
        <f>Rollover!C24</f>
        <v>2019</v>
      </c>
      <c r="G24" s="220">
        <v>116.184</v>
      </c>
      <c r="H24" s="12">
        <v>0.26700000000000002</v>
      </c>
      <c r="I24" s="12">
        <v>1224.69</v>
      </c>
      <c r="J24" s="12">
        <v>57.075000000000003</v>
      </c>
      <c r="K24" s="12">
        <v>22.699000000000002</v>
      </c>
      <c r="L24" s="12">
        <v>33.997999999999998</v>
      </c>
      <c r="M24" s="12">
        <v>1340.462</v>
      </c>
      <c r="N24" s="13">
        <v>1596.9369999999999</v>
      </c>
      <c r="O24" s="11">
        <v>219.31399999999999</v>
      </c>
      <c r="P24" s="12">
        <v>0.62</v>
      </c>
      <c r="Q24" s="12">
        <v>905.93799999999999</v>
      </c>
      <c r="R24" s="12">
        <v>159.495</v>
      </c>
      <c r="S24" s="12">
        <v>16.361999999999998</v>
      </c>
      <c r="T24" s="12">
        <v>40.86</v>
      </c>
      <c r="U24" s="12">
        <v>1429.739</v>
      </c>
      <c r="V24" s="13">
        <v>2221.027</v>
      </c>
      <c r="W24" s="216">
        <f t="shared" si="0"/>
        <v>1.3376071804253623E-4</v>
      </c>
      <c r="X24" s="6">
        <f t="shared" si="1"/>
        <v>6.2900791995682381E-2</v>
      </c>
      <c r="Y24" s="6">
        <f t="shared" si="2"/>
        <v>3.1398187985714278E-4</v>
      </c>
      <c r="Z24" s="6">
        <f t="shared" si="3"/>
        <v>1.9619894223770985E-5</v>
      </c>
      <c r="AA24" s="6">
        <f t="shared" si="4"/>
        <v>6.2900791995682381E-2</v>
      </c>
      <c r="AB24" s="6">
        <f t="shared" si="5"/>
        <v>1.9312453554094569E-2</v>
      </c>
      <c r="AC24" s="6">
        <f t="shared" si="6"/>
        <v>1.9312453554094569E-2</v>
      </c>
      <c r="AD24" s="6">
        <f t="shared" si="7"/>
        <v>6.0694705036113293E-3</v>
      </c>
      <c r="AE24" s="6">
        <f t="shared" si="8"/>
        <v>6.9286912193385975E-3</v>
      </c>
      <c r="AF24" s="27">
        <f t="shared" si="9"/>
        <v>6.9286912193385975E-3</v>
      </c>
      <c r="AG24" s="26">
        <f t="shared" si="10"/>
        <v>2.6656838127182602E-3</v>
      </c>
      <c r="AH24" s="6">
        <f t="shared" si="11"/>
        <v>0.118548899267663</v>
      </c>
      <c r="AI24" s="6">
        <f t="shared" si="12"/>
        <v>5.2972973783231179E-4</v>
      </c>
      <c r="AJ24" s="6">
        <f t="shared" si="13"/>
        <v>3.17780223390148E-5</v>
      </c>
      <c r="AK24" s="6">
        <f t="shared" si="14"/>
        <v>0.118548899267663</v>
      </c>
      <c r="AL24" s="6">
        <f t="shared" si="15"/>
        <v>1.3400781384939352E-2</v>
      </c>
      <c r="AM24" s="6">
        <f t="shared" si="16"/>
        <v>1.3400781384939352E-2</v>
      </c>
      <c r="AN24" s="6">
        <f t="shared" si="17"/>
        <v>8.9635775815709966E-3</v>
      </c>
      <c r="AO24" s="6">
        <f t="shared" si="18"/>
        <v>1.6259264245010438E-2</v>
      </c>
      <c r="AP24" s="27">
        <f t="shared" si="19"/>
        <v>1.6259264245010438E-2</v>
      </c>
      <c r="AQ24" s="216">
        <f t="shared" si="20"/>
        <v>8.6999999999999994E-2</v>
      </c>
      <c r="AR24" s="6">
        <f t="shared" si="21"/>
        <v>0.14699999999999999</v>
      </c>
      <c r="AS24" s="6">
        <f t="shared" si="22"/>
        <v>0.11700000000000001</v>
      </c>
      <c r="AT24" s="120">
        <f t="shared" si="23"/>
        <v>0.57999999999999996</v>
      </c>
      <c r="AU24" s="120">
        <f t="shared" si="24"/>
        <v>0.98</v>
      </c>
      <c r="AV24" s="120">
        <f t="shared" si="25"/>
        <v>0.78</v>
      </c>
      <c r="AW24" s="121">
        <f t="shared" si="26"/>
        <v>5</v>
      </c>
      <c r="AX24" s="121">
        <f t="shared" si="27"/>
        <v>4</v>
      </c>
      <c r="AY24" s="217">
        <f t="shared" si="28"/>
        <v>4</v>
      </c>
    </row>
    <row r="25" spans="1:51" ht="13.15" customHeight="1">
      <c r="A25" s="133">
        <v>10706</v>
      </c>
      <c r="B25" s="44" t="s">
        <v>296</v>
      </c>
      <c r="C25" s="219" t="str">
        <f>Rollover!A25</f>
        <v>GMC</v>
      </c>
      <c r="D25" s="218" t="str">
        <f>Rollover!B25</f>
        <v>Sierra 1500 PU/RC RWD</v>
      </c>
      <c r="E25" s="119" t="s">
        <v>88</v>
      </c>
      <c r="F25" s="215">
        <f>Rollover!C25</f>
        <v>2019</v>
      </c>
      <c r="G25" s="220">
        <v>116.184</v>
      </c>
      <c r="H25" s="12">
        <v>0.26700000000000002</v>
      </c>
      <c r="I25" s="12">
        <v>1224.69</v>
      </c>
      <c r="J25" s="12">
        <v>57.075000000000003</v>
      </c>
      <c r="K25" s="12">
        <v>22.699000000000002</v>
      </c>
      <c r="L25" s="12">
        <v>33.997999999999998</v>
      </c>
      <c r="M25" s="12">
        <v>1340.462</v>
      </c>
      <c r="N25" s="13">
        <v>1596.9369999999999</v>
      </c>
      <c r="O25" s="11">
        <v>219.31399999999999</v>
      </c>
      <c r="P25" s="12">
        <v>0.62</v>
      </c>
      <c r="Q25" s="12">
        <v>905.93799999999999</v>
      </c>
      <c r="R25" s="12">
        <v>159.495</v>
      </c>
      <c r="S25" s="12">
        <v>16.361999999999998</v>
      </c>
      <c r="T25" s="12">
        <v>40.86</v>
      </c>
      <c r="U25" s="12">
        <v>1429.739</v>
      </c>
      <c r="V25" s="13">
        <v>2221.027</v>
      </c>
      <c r="W25" s="216">
        <f t="shared" si="0"/>
        <v>1.3376071804253623E-4</v>
      </c>
      <c r="X25" s="6">
        <f t="shared" si="1"/>
        <v>6.2900791995682381E-2</v>
      </c>
      <c r="Y25" s="6">
        <f t="shared" si="2"/>
        <v>3.1398187985714278E-4</v>
      </c>
      <c r="Z25" s="6">
        <f t="shared" si="3"/>
        <v>1.9619894223770985E-5</v>
      </c>
      <c r="AA25" s="6">
        <f t="shared" si="4"/>
        <v>6.2900791995682381E-2</v>
      </c>
      <c r="AB25" s="6">
        <f t="shared" si="5"/>
        <v>1.9312453554094569E-2</v>
      </c>
      <c r="AC25" s="6">
        <f t="shared" si="6"/>
        <v>1.9312453554094569E-2</v>
      </c>
      <c r="AD25" s="6">
        <f t="shared" si="7"/>
        <v>6.0694705036113293E-3</v>
      </c>
      <c r="AE25" s="6">
        <f t="shared" si="8"/>
        <v>6.9286912193385975E-3</v>
      </c>
      <c r="AF25" s="27">
        <f t="shared" si="9"/>
        <v>6.9286912193385975E-3</v>
      </c>
      <c r="AG25" s="26">
        <f t="shared" si="10"/>
        <v>2.6656838127182602E-3</v>
      </c>
      <c r="AH25" s="6">
        <f t="shared" si="11"/>
        <v>0.118548899267663</v>
      </c>
      <c r="AI25" s="6">
        <f t="shared" si="12"/>
        <v>5.2972973783231179E-4</v>
      </c>
      <c r="AJ25" s="6">
        <f t="shared" si="13"/>
        <v>3.17780223390148E-5</v>
      </c>
      <c r="AK25" s="6">
        <f t="shared" si="14"/>
        <v>0.118548899267663</v>
      </c>
      <c r="AL25" s="6">
        <f t="shared" si="15"/>
        <v>1.3400781384939352E-2</v>
      </c>
      <c r="AM25" s="6">
        <f t="shared" si="16"/>
        <v>1.3400781384939352E-2</v>
      </c>
      <c r="AN25" s="6">
        <f t="shared" si="17"/>
        <v>8.9635775815709966E-3</v>
      </c>
      <c r="AO25" s="6">
        <f t="shared" si="18"/>
        <v>1.6259264245010438E-2</v>
      </c>
      <c r="AP25" s="27">
        <f t="shared" si="19"/>
        <v>1.6259264245010438E-2</v>
      </c>
      <c r="AQ25" s="216">
        <f t="shared" si="20"/>
        <v>8.6999999999999994E-2</v>
      </c>
      <c r="AR25" s="6">
        <f t="shared" si="21"/>
        <v>0.14699999999999999</v>
      </c>
      <c r="AS25" s="6">
        <f t="shared" si="22"/>
        <v>0.11700000000000001</v>
      </c>
      <c r="AT25" s="120">
        <f t="shared" si="23"/>
        <v>0.57999999999999996</v>
      </c>
      <c r="AU25" s="120">
        <f t="shared" si="24"/>
        <v>0.98</v>
      </c>
      <c r="AV25" s="120">
        <f t="shared" si="25"/>
        <v>0.78</v>
      </c>
      <c r="AW25" s="121">
        <f t="shared" si="26"/>
        <v>5</v>
      </c>
      <c r="AX25" s="121">
        <f t="shared" si="27"/>
        <v>4</v>
      </c>
      <c r="AY25" s="217">
        <f t="shared" si="28"/>
        <v>4</v>
      </c>
    </row>
    <row r="26" spans="1:51" ht="13.15" customHeight="1">
      <c r="A26" s="133">
        <v>10706</v>
      </c>
      <c r="B26" s="44" t="s">
        <v>296</v>
      </c>
      <c r="C26" s="219" t="str">
        <f>Rollover!A26</f>
        <v>GMC</v>
      </c>
      <c r="D26" s="218" t="str">
        <f>Rollover!B26</f>
        <v>Sierra 1500 PU/RC 4WD</v>
      </c>
      <c r="E26" s="119" t="s">
        <v>88</v>
      </c>
      <c r="F26" s="215">
        <f>Rollover!C26</f>
        <v>2019</v>
      </c>
      <c r="G26" s="220">
        <v>116.184</v>
      </c>
      <c r="H26" s="12">
        <v>0.26700000000000002</v>
      </c>
      <c r="I26" s="12">
        <v>1224.69</v>
      </c>
      <c r="J26" s="12">
        <v>57.075000000000003</v>
      </c>
      <c r="K26" s="12">
        <v>22.699000000000002</v>
      </c>
      <c r="L26" s="12">
        <v>33.997999999999998</v>
      </c>
      <c r="M26" s="12">
        <v>1340.462</v>
      </c>
      <c r="N26" s="13">
        <v>1596.9369999999999</v>
      </c>
      <c r="O26" s="11">
        <v>219.31399999999999</v>
      </c>
      <c r="P26" s="12">
        <v>0.62</v>
      </c>
      <c r="Q26" s="12">
        <v>905.93799999999999</v>
      </c>
      <c r="R26" s="12">
        <v>159.495</v>
      </c>
      <c r="S26" s="12">
        <v>16.361999999999998</v>
      </c>
      <c r="T26" s="12">
        <v>40.86</v>
      </c>
      <c r="U26" s="12">
        <v>1429.739</v>
      </c>
      <c r="V26" s="13">
        <v>2221.027</v>
      </c>
      <c r="W26" s="216">
        <f t="shared" si="0"/>
        <v>1.3376071804253623E-4</v>
      </c>
      <c r="X26" s="6">
        <f t="shared" si="1"/>
        <v>6.2900791995682381E-2</v>
      </c>
      <c r="Y26" s="6">
        <f t="shared" si="2"/>
        <v>3.1398187985714278E-4</v>
      </c>
      <c r="Z26" s="6">
        <f t="shared" si="3"/>
        <v>1.9619894223770985E-5</v>
      </c>
      <c r="AA26" s="6">
        <f t="shared" si="4"/>
        <v>6.2900791995682381E-2</v>
      </c>
      <c r="AB26" s="6">
        <f t="shared" si="5"/>
        <v>1.9312453554094569E-2</v>
      </c>
      <c r="AC26" s="6">
        <f t="shared" si="6"/>
        <v>1.9312453554094569E-2</v>
      </c>
      <c r="AD26" s="6">
        <f t="shared" si="7"/>
        <v>6.0694705036113293E-3</v>
      </c>
      <c r="AE26" s="6">
        <f t="shared" si="8"/>
        <v>6.9286912193385975E-3</v>
      </c>
      <c r="AF26" s="27">
        <f t="shared" si="9"/>
        <v>6.9286912193385975E-3</v>
      </c>
      <c r="AG26" s="26">
        <f t="shared" si="10"/>
        <v>2.6656838127182602E-3</v>
      </c>
      <c r="AH26" s="6">
        <f t="shared" si="11"/>
        <v>0.118548899267663</v>
      </c>
      <c r="AI26" s="6">
        <f t="shared" si="12"/>
        <v>5.2972973783231179E-4</v>
      </c>
      <c r="AJ26" s="6">
        <f t="shared" si="13"/>
        <v>3.17780223390148E-5</v>
      </c>
      <c r="AK26" s="6">
        <f t="shared" si="14"/>
        <v>0.118548899267663</v>
      </c>
      <c r="AL26" s="6">
        <f t="shared" si="15"/>
        <v>1.3400781384939352E-2</v>
      </c>
      <c r="AM26" s="6">
        <f t="shared" si="16"/>
        <v>1.3400781384939352E-2</v>
      </c>
      <c r="AN26" s="6">
        <f t="shared" si="17"/>
        <v>8.9635775815709966E-3</v>
      </c>
      <c r="AO26" s="6">
        <f t="shared" si="18"/>
        <v>1.6259264245010438E-2</v>
      </c>
      <c r="AP26" s="27">
        <f t="shared" si="19"/>
        <v>1.6259264245010438E-2</v>
      </c>
      <c r="AQ26" s="216">
        <f t="shared" si="20"/>
        <v>8.6999999999999994E-2</v>
      </c>
      <c r="AR26" s="6">
        <f t="shared" si="21"/>
        <v>0.14699999999999999</v>
      </c>
      <c r="AS26" s="6">
        <f t="shared" si="22"/>
        <v>0.11700000000000001</v>
      </c>
      <c r="AT26" s="120">
        <f t="shared" si="23"/>
        <v>0.57999999999999996</v>
      </c>
      <c r="AU26" s="120">
        <f t="shared" si="24"/>
        <v>0.98</v>
      </c>
      <c r="AV26" s="120">
        <f t="shared" si="25"/>
        <v>0.78</v>
      </c>
      <c r="AW26" s="121">
        <f t="shared" si="26"/>
        <v>5</v>
      </c>
      <c r="AX26" s="121">
        <f t="shared" si="27"/>
        <v>4</v>
      </c>
      <c r="AY26" s="217">
        <f t="shared" si="28"/>
        <v>4</v>
      </c>
    </row>
    <row r="27" spans="1:51" ht="13.15" customHeight="1">
      <c r="A27" s="134">
        <v>10552</v>
      </c>
      <c r="B27" s="66" t="s">
        <v>209</v>
      </c>
      <c r="C27" s="214" t="str">
        <f>Rollover!A27</f>
        <v>Chevrolet</v>
      </c>
      <c r="D27" s="73" t="str">
        <f>Rollover!B27</f>
        <v>Silverado 2500 PU/EC RWD</v>
      </c>
      <c r="E27" s="119" t="s">
        <v>88</v>
      </c>
      <c r="F27" s="215">
        <f>Rollover!C27</f>
        <v>2019</v>
      </c>
      <c r="G27" s="11">
        <v>689.822</v>
      </c>
      <c r="H27" s="12">
        <v>0.315</v>
      </c>
      <c r="I27" s="12">
        <v>1652.5889999999999</v>
      </c>
      <c r="J27" s="12">
        <v>578.82299999999998</v>
      </c>
      <c r="K27" s="12">
        <v>27.478000000000002</v>
      </c>
      <c r="L27" s="12">
        <v>44.237000000000002</v>
      </c>
      <c r="M27" s="12">
        <v>1685.354</v>
      </c>
      <c r="N27" s="13">
        <v>2123.3820000000001</v>
      </c>
      <c r="O27" s="11">
        <v>411.34100000000001</v>
      </c>
      <c r="P27" s="12">
        <v>0.58399999999999996</v>
      </c>
      <c r="Q27" s="12">
        <v>1069.953</v>
      </c>
      <c r="R27" s="12">
        <v>548.84100000000001</v>
      </c>
      <c r="S27" s="12">
        <v>17.806999999999999</v>
      </c>
      <c r="T27" s="12">
        <v>45.8</v>
      </c>
      <c r="U27" s="12">
        <v>403.08699999999999</v>
      </c>
      <c r="V27" s="13">
        <v>2110.0549999999998</v>
      </c>
      <c r="W27" s="216">
        <f t="shared" ref="W27:W71" si="29">NORMDIST(LN(G27),7.45231,0.73998,1)</f>
        <v>0.10791286739809129</v>
      </c>
      <c r="X27" s="6">
        <f t="shared" ref="X27:X71" si="30">1/(1+EXP(3.2269-1.9688*H27))</f>
        <v>6.8706670906238165E-2</v>
      </c>
      <c r="Y27" s="6">
        <f t="shared" ref="Y27:Y71" si="31">1/(1+EXP(10.9745-2.375*I27/1000))</f>
        <v>8.6700266815445404E-4</v>
      </c>
      <c r="Z27" s="6">
        <f t="shared" ref="Z27:Z71" si="32">1/(1+EXP(10.9745-2.375*J27/1000))</f>
        <v>6.7738008153021926E-5</v>
      </c>
      <c r="AA27" s="6">
        <f t="shared" ref="AA27:AA71" si="33">MAX(X27,Y27,Z27)</f>
        <v>6.8706670906238165E-2</v>
      </c>
      <c r="AB27" s="6">
        <f t="shared" ref="AB27:AB71" si="34">1/(1+EXP(12.597-0.05861*35-1.568*(K27^0.4612)))</f>
        <v>3.4963806284264293E-2</v>
      </c>
      <c r="AC27" s="6">
        <f t="shared" ref="AC27:AC71" si="35">AB27</f>
        <v>3.4963806284264293E-2</v>
      </c>
      <c r="AD27" s="6">
        <f t="shared" ref="AD27:AD71" si="36">1/(1+EXP(5.7949-0.5196*M27/1000))</f>
        <v>7.2520684012584028E-3</v>
      </c>
      <c r="AE27" s="6">
        <f t="shared" ref="AE27:AE71" si="37">1/(1+EXP(5.7949-0.5196*N27/1000))</f>
        <v>9.0887218696516E-3</v>
      </c>
      <c r="AF27" s="27">
        <f t="shared" ref="AF27:AF71" si="38">MAX(AD27,AE27)</f>
        <v>9.0887218696516E-3</v>
      </c>
      <c r="AG27" s="26">
        <f t="shared" ref="AG27:AG71" si="39">NORMDIST(LN(O27),7.45231,0.73998,1)</f>
        <v>2.6410177307452765E-2</v>
      </c>
      <c r="AH27" s="6">
        <f t="shared" ref="AH27:AH71" si="40">1/(1+EXP(3.2269-1.9688*P27))</f>
        <v>0.11134052711332919</v>
      </c>
      <c r="AI27" s="6">
        <f t="shared" ref="AI27:AI71" si="41">1/(1+EXP(10.958-3.77*Q27/1000))</f>
        <v>9.8264728172088372E-4</v>
      </c>
      <c r="AJ27" s="6">
        <f t="shared" ref="AJ27:AJ71" si="42">1/(1+EXP(10.958-3.77*R27/1000))</f>
        <v>1.3789647493238339E-4</v>
      </c>
      <c r="AK27" s="6">
        <f t="shared" ref="AK27:AK71" si="43">MAX(AH27,AI27,AJ27)</f>
        <v>0.11134052711332919</v>
      </c>
      <c r="AL27" s="6">
        <f t="shared" ref="AL27:AL71" si="44">1/(1+EXP(12.597-0.05861*35-1.568*((S27/0.817)^0.4612)))</f>
        <v>1.7118769878999133E-2</v>
      </c>
      <c r="AM27" s="6">
        <f t="shared" ref="AM27:AM71" si="45">AL27</f>
        <v>1.7118769878999133E-2</v>
      </c>
      <c r="AN27" s="6">
        <f t="shared" ref="AN27:AN71" si="46">1/(1+EXP(5.7949-0.7619*U27/1000))</f>
        <v>4.1199408772059623E-3</v>
      </c>
      <c r="AO27" s="6">
        <f t="shared" ref="AO27:AO71" si="47">1/(1+EXP(5.7949-0.7619*V27/1000))</f>
        <v>1.4960783712441533E-2</v>
      </c>
      <c r="AP27" s="27">
        <f t="shared" ref="AP27:AP71" si="48">MAX(AN27,AO27)</f>
        <v>1.4960783712441533E-2</v>
      </c>
      <c r="AQ27" s="216">
        <f t="shared" ref="AQ27:AQ71" si="49">ROUND(1-(1-W27)*(1-AA27)*(1-AC27)*(1-AF27),3)</f>
        <v>0.20599999999999999</v>
      </c>
      <c r="AR27" s="6">
        <f t="shared" ref="AR27:AR71" si="50">ROUND(1-(1-AG27)*(1-AK27)*(1-AM27)*(1-AP27),3)</f>
        <v>0.16200000000000001</v>
      </c>
      <c r="AS27" s="6">
        <f t="shared" ref="AS27:AS71" si="51">ROUND(AVERAGE(AR27,AQ27),3)</f>
        <v>0.184</v>
      </c>
      <c r="AT27" s="120">
        <f t="shared" ref="AT27:AT71" si="52">ROUND(AQ27/0.15,2)</f>
        <v>1.37</v>
      </c>
      <c r="AU27" s="120">
        <f t="shared" ref="AU27:AU71" si="53">ROUND(AR27/0.15,2)</f>
        <v>1.08</v>
      </c>
      <c r="AV27" s="120">
        <f t="shared" ref="AV27:AV71" si="54">ROUND(AS27/0.15,2)</f>
        <v>1.23</v>
      </c>
      <c r="AW27" s="121">
        <f t="shared" ref="AW27:AW71" si="55">IF(AT27&lt;0.67,5,IF(AT27&lt;1,4,IF(AT27&lt;1.33,3,IF(AT27&lt;2.67,2,1))))</f>
        <v>2</v>
      </c>
      <c r="AX27" s="121">
        <f t="shared" ref="AX27:AX71" si="56">IF(AU27&lt;0.67,5,IF(AU27&lt;1,4,IF(AU27&lt;1.33,3,IF(AU27&lt;2.67,2,1))))</f>
        <v>3</v>
      </c>
      <c r="AY27" s="217">
        <f t="shared" ref="AY27:AY71" si="57">IF(AV27&lt;0.67,5,IF(AV27&lt;1,4,IF(AV27&lt;1.33,3,IF(AV27&lt;2.67,2,1))))</f>
        <v>3</v>
      </c>
    </row>
    <row r="28" spans="1:51" ht="13.15" customHeight="1">
      <c r="A28" s="134">
        <v>10552</v>
      </c>
      <c r="B28" s="66" t="s">
        <v>209</v>
      </c>
      <c r="C28" s="214" t="str">
        <f>Rollover!A28</f>
        <v>Chevrolet</v>
      </c>
      <c r="D28" s="73" t="str">
        <f>Rollover!B28</f>
        <v>Silverado 2500 PU/EC 4WD</v>
      </c>
      <c r="E28" s="119" t="s">
        <v>88</v>
      </c>
      <c r="F28" s="215">
        <f>Rollover!C28</f>
        <v>2019</v>
      </c>
      <c r="G28" s="11">
        <v>689.822</v>
      </c>
      <c r="H28" s="12">
        <v>0.315</v>
      </c>
      <c r="I28" s="12">
        <v>1652.5889999999999</v>
      </c>
      <c r="J28" s="12">
        <v>578.82299999999998</v>
      </c>
      <c r="K28" s="12">
        <v>27.478000000000002</v>
      </c>
      <c r="L28" s="12">
        <v>44.237000000000002</v>
      </c>
      <c r="M28" s="12">
        <v>1685.354</v>
      </c>
      <c r="N28" s="13">
        <v>2123.3820000000001</v>
      </c>
      <c r="O28" s="11">
        <v>411.34100000000001</v>
      </c>
      <c r="P28" s="12">
        <v>0.58399999999999996</v>
      </c>
      <c r="Q28" s="12">
        <v>1069.953</v>
      </c>
      <c r="R28" s="12">
        <v>548.84100000000001</v>
      </c>
      <c r="S28" s="12">
        <v>17.806999999999999</v>
      </c>
      <c r="T28" s="12">
        <v>45.8</v>
      </c>
      <c r="U28" s="12">
        <v>403.08699999999999</v>
      </c>
      <c r="V28" s="13">
        <v>2110.0549999999998</v>
      </c>
      <c r="W28" s="216">
        <f t="shared" ref="W28:W46" si="58">NORMDIST(LN(G28),7.45231,0.73998,1)</f>
        <v>0.10791286739809129</v>
      </c>
      <c r="X28" s="6">
        <f t="shared" ref="X28:X46" si="59">1/(1+EXP(3.2269-1.9688*H28))</f>
        <v>6.8706670906238165E-2</v>
      </c>
      <c r="Y28" s="6">
        <f t="shared" ref="Y28:Y46" si="60">1/(1+EXP(10.9745-2.375*I28/1000))</f>
        <v>8.6700266815445404E-4</v>
      </c>
      <c r="Z28" s="6">
        <f t="shared" ref="Z28:Z46" si="61">1/(1+EXP(10.9745-2.375*J28/1000))</f>
        <v>6.7738008153021926E-5</v>
      </c>
      <c r="AA28" s="6">
        <f t="shared" ref="AA28:AA46" si="62">MAX(X28,Y28,Z28)</f>
        <v>6.8706670906238165E-2</v>
      </c>
      <c r="AB28" s="6">
        <f t="shared" ref="AB28:AB46" si="63">1/(1+EXP(12.597-0.05861*35-1.568*(K28^0.4612)))</f>
        <v>3.4963806284264293E-2</v>
      </c>
      <c r="AC28" s="6">
        <f t="shared" ref="AC28:AC46" si="64">AB28</f>
        <v>3.4963806284264293E-2</v>
      </c>
      <c r="AD28" s="6">
        <f t="shared" ref="AD28:AD46" si="65">1/(1+EXP(5.7949-0.5196*M28/1000))</f>
        <v>7.2520684012584028E-3</v>
      </c>
      <c r="AE28" s="6">
        <f t="shared" ref="AE28:AE46" si="66">1/(1+EXP(5.7949-0.5196*N28/1000))</f>
        <v>9.0887218696516E-3</v>
      </c>
      <c r="AF28" s="27">
        <f t="shared" ref="AF28:AF46" si="67">MAX(AD28,AE28)</f>
        <v>9.0887218696516E-3</v>
      </c>
      <c r="AG28" s="26">
        <f t="shared" ref="AG28:AG46" si="68">NORMDIST(LN(O28),7.45231,0.73998,1)</f>
        <v>2.6410177307452765E-2</v>
      </c>
      <c r="AH28" s="6">
        <f t="shared" ref="AH28:AH46" si="69">1/(1+EXP(3.2269-1.9688*P28))</f>
        <v>0.11134052711332919</v>
      </c>
      <c r="AI28" s="6">
        <f t="shared" ref="AI28:AI46" si="70">1/(1+EXP(10.958-3.77*Q28/1000))</f>
        <v>9.8264728172088372E-4</v>
      </c>
      <c r="AJ28" s="6">
        <f t="shared" ref="AJ28:AJ46" si="71">1/(1+EXP(10.958-3.77*R28/1000))</f>
        <v>1.3789647493238339E-4</v>
      </c>
      <c r="AK28" s="6">
        <f t="shared" ref="AK28:AK46" si="72">MAX(AH28,AI28,AJ28)</f>
        <v>0.11134052711332919</v>
      </c>
      <c r="AL28" s="6">
        <f t="shared" ref="AL28:AL46" si="73">1/(1+EXP(12.597-0.05861*35-1.568*((S28/0.817)^0.4612)))</f>
        <v>1.7118769878999133E-2</v>
      </c>
      <c r="AM28" s="6">
        <f t="shared" ref="AM28:AM46" si="74">AL28</f>
        <v>1.7118769878999133E-2</v>
      </c>
      <c r="AN28" s="6">
        <f t="shared" ref="AN28:AN46" si="75">1/(1+EXP(5.7949-0.7619*U28/1000))</f>
        <v>4.1199408772059623E-3</v>
      </c>
      <c r="AO28" s="6">
        <f t="shared" ref="AO28:AO46" si="76">1/(1+EXP(5.7949-0.7619*V28/1000))</f>
        <v>1.4960783712441533E-2</v>
      </c>
      <c r="AP28" s="27">
        <f t="shared" ref="AP28:AP46" si="77">MAX(AN28,AO28)</f>
        <v>1.4960783712441533E-2</v>
      </c>
      <c r="AQ28" s="216">
        <f t="shared" ref="AQ28:AQ46" si="78">ROUND(1-(1-W28)*(1-AA28)*(1-AC28)*(1-AF28),3)</f>
        <v>0.20599999999999999</v>
      </c>
      <c r="AR28" s="6">
        <f t="shared" ref="AR28:AR46" si="79">ROUND(1-(1-AG28)*(1-AK28)*(1-AM28)*(1-AP28),3)</f>
        <v>0.16200000000000001</v>
      </c>
      <c r="AS28" s="6">
        <f t="shared" ref="AS28:AS46" si="80">ROUND(AVERAGE(AR28,AQ28),3)</f>
        <v>0.184</v>
      </c>
      <c r="AT28" s="120">
        <f t="shared" ref="AT28:AT46" si="81">ROUND(AQ28/0.15,2)</f>
        <v>1.37</v>
      </c>
      <c r="AU28" s="120">
        <f t="shared" ref="AU28:AU46" si="82">ROUND(AR28/0.15,2)</f>
        <v>1.08</v>
      </c>
      <c r="AV28" s="120">
        <f t="shared" ref="AV28:AV46" si="83">ROUND(AS28/0.15,2)</f>
        <v>1.23</v>
      </c>
      <c r="AW28" s="121">
        <f t="shared" ref="AW28:AW46" si="84">IF(AT28&lt;0.67,5,IF(AT28&lt;1,4,IF(AT28&lt;1.33,3,IF(AT28&lt;2.67,2,1))))</f>
        <v>2</v>
      </c>
      <c r="AX28" s="121">
        <f t="shared" ref="AX28:AX46" si="85">IF(AU28&lt;0.67,5,IF(AU28&lt;1,4,IF(AU28&lt;1.33,3,IF(AU28&lt;2.67,2,1))))</f>
        <v>3</v>
      </c>
      <c r="AY28" s="217">
        <f t="shared" ref="AY28:AY46" si="86">IF(AV28&lt;0.67,5,IF(AV28&lt;1,4,IF(AV28&lt;1.33,3,IF(AV28&lt;2.67,2,1))))</f>
        <v>3</v>
      </c>
    </row>
    <row r="29" spans="1:51" ht="13.15" customHeight="1">
      <c r="A29" s="134">
        <v>10552</v>
      </c>
      <c r="B29" s="66" t="s">
        <v>209</v>
      </c>
      <c r="C29" s="219" t="str">
        <f>Rollover!A29</f>
        <v>GMC</v>
      </c>
      <c r="D29" s="218" t="str">
        <f>Rollover!B29</f>
        <v>Sierra 2500 PU/EC RWD</v>
      </c>
      <c r="E29" s="119" t="s">
        <v>88</v>
      </c>
      <c r="F29" s="215">
        <f>Rollover!C29</f>
        <v>2019</v>
      </c>
      <c r="G29" s="11">
        <v>689.822</v>
      </c>
      <c r="H29" s="12">
        <v>0.315</v>
      </c>
      <c r="I29" s="12">
        <v>1652.5889999999999</v>
      </c>
      <c r="J29" s="12">
        <v>578.82299999999998</v>
      </c>
      <c r="K29" s="12">
        <v>27.478000000000002</v>
      </c>
      <c r="L29" s="12">
        <v>44.237000000000002</v>
      </c>
      <c r="M29" s="12">
        <v>1685.354</v>
      </c>
      <c r="N29" s="13">
        <v>2123.3820000000001</v>
      </c>
      <c r="O29" s="11">
        <v>411.34100000000001</v>
      </c>
      <c r="P29" s="12">
        <v>0.58399999999999996</v>
      </c>
      <c r="Q29" s="12">
        <v>1069.953</v>
      </c>
      <c r="R29" s="12">
        <v>548.84100000000001</v>
      </c>
      <c r="S29" s="12">
        <v>17.806999999999999</v>
      </c>
      <c r="T29" s="12">
        <v>45.8</v>
      </c>
      <c r="U29" s="12">
        <v>403.08699999999999</v>
      </c>
      <c r="V29" s="13">
        <v>2110.0549999999998</v>
      </c>
      <c r="W29" s="216">
        <f t="shared" si="58"/>
        <v>0.10791286739809129</v>
      </c>
      <c r="X29" s="6">
        <f t="shared" si="59"/>
        <v>6.8706670906238165E-2</v>
      </c>
      <c r="Y29" s="6">
        <f t="shared" si="60"/>
        <v>8.6700266815445404E-4</v>
      </c>
      <c r="Z29" s="6">
        <f t="shared" si="61"/>
        <v>6.7738008153021926E-5</v>
      </c>
      <c r="AA29" s="6">
        <f t="shared" si="62"/>
        <v>6.8706670906238165E-2</v>
      </c>
      <c r="AB29" s="6">
        <f t="shared" si="63"/>
        <v>3.4963806284264293E-2</v>
      </c>
      <c r="AC29" s="6">
        <f t="shared" si="64"/>
        <v>3.4963806284264293E-2</v>
      </c>
      <c r="AD29" s="6">
        <f t="shared" si="65"/>
        <v>7.2520684012584028E-3</v>
      </c>
      <c r="AE29" s="6">
        <f t="shared" si="66"/>
        <v>9.0887218696516E-3</v>
      </c>
      <c r="AF29" s="27">
        <f t="shared" si="67"/>
        <v>9.0887218696516E-3</v>
      </c>
      <c r="AG29" s="26">
        <f t="shared" si="68"/>
        <v>2.6410177307452765E-2</v>
      </c>
      <c r="AH29" s="6">
        <f t="shared" si="69"/>
        <v>0.11134052711332919</v>
      </c>
      <c r="AI29" s="6">
        <f t="shared" si="70"/>
        <v>9.8264728172088372E-4</v>
      </c>
      <c r="AJ29" s="6">
        <f t="shared" si="71"/>
        <v>1.3789647493238339E-4</v>
      </c>
      <c r="AK29" s="6">
        <f t="shared" si="72"/>
        <v>0.11134052711332919</v>
      </c>
      <c r="AL29" s="6">
        <f t="shared" si="73"/>
        <v>1.7118769878999133E-2</v>
      </c>
      <c r="AM29" s="6">
        <f t="shared" si="74"/>
        <v>1.7118769878999133E-2</v>
      </c>
      <c r="AN29" s="6">
        <f t="shared" si="75"/>
        <v>4.1199408772059623E-3</v>
      </c>
      <c r="AO29" s="6">
        <f t="shared" si="76"/>
        <v>1.4960783712441533E-2</v>
      </c>
      <c r="AP29" s="27">
        <f t="shared" si="77"/>
        <v>1.4960783712441533E-2</v>
      </c>
      <c r="AQ29" s="216">
        <f t="shared" si="78"/>
        <v>0.20599999999999999</v>
      </c>
      <c r="AR29" s="6">
        <f t="shared" si="79"/>
        <v>0.16200000000000001</v>
      </c>
      <c r="AS29" s="6">
        <f t="shared" si="80"/>
        <v>0.184</v>
      </c>
      <c r="AT29" s="120">
        <f t="shared" si="81"/>
        <v>1.37</v>
      </c>
      <c r="AU29" s="120">
        <f t="shared" si="82"/>
        <v>1.08</v>
      </c>
      <c r="AV29" s="120">
        <f t="shared" si="83"/>
        <v>1.23</v>
      </c>
      <c r="AW29" s="121">
        <f t="shared" si="84"/>
        <v>2</v>
      </c>
      <c r="AX29" s="121">
        <f t="shared" si="85"/>
        <v>3</v>
      </c>
      <c r="AY29" s="217">
        <f t="shared" si="86"/>
        <v>3</v>
      </c>
    </row>
    <row r="30" spans="1:51" ht="13.15" customHeight="1">
      <c r="A30" s="134">
        <v>10552</v>
      </c>
      <c r="B30" s="66" t="s">
        <v>209</v>
      </c>
      <c r="C30" s="219" t="str">
        <f>Rollover!A30</f>
        <v>GMC</v>
      </c>
      <c r="D30" s="218" t="str">
        <f>Rollover!B30</f>
        <v>Sierra 2500 PU/EC 4WD</v>
      </c>
      <c r="E30" s="119" t="s">
        <v>88</v>
      </c>
      <c r="F30" s="215">
        <f>Rollover!C30</f>
        <v>2019</v>
      </c>
      <c r="G30" s="11">
        <v>689.822</v>
      </c>
      <c r="H30" s="12">
        <v>0.315</v>
      </c>
      <c r="I30" s="12">
        <v>1652.5889999999999</v>
      </c>
      <c r="J30" s="12">
        <v>578.82299999999998</v>
      </c>
      <c r="K30" s="12">
        <v>27.478000000000002</v>
      </c>
      <c r="L30" s="12">
        <v>44.237000000000002</v>
      </c>
      <c r="M30" s="12">
        <v>1685.354</v>
      </c>
      <c r="N30" s="13">
        <v>2123.3820000000001</v>
      </c>
      <c r="O30" s="11">
        <v>411.34100000000001</v>
      </c>
      <c r="P30" s="12">
        <v>0.58399999999999996</v>
      </c>
      <c r="Q30" s="12">
        <v>1069.953</v>
      </c>
      <c r="R30" s="12">
        <v>548.84100000000001</v>
      </c>
      <c r="S30" s="12">
        <v>17.806999999999999</v>
      </c>
      <c r="T30" s="12">
        <v>45.8</v>
      </c>
      <c r="U30" s="12">
        <v>403.08699999999999</v>
      </c>
      <c r="V30" s="13">
        <v>2110.0549999999998</v>
      </c>
      <c r="W30" s="216">
        <f t="shared" si="58"/>
        <v>0.10791286739809129</v>
      </c>
      <c r="X30" s="6">
        <f t="shared" si="59"/>
        <v>6.8706670906238165E-2</v>
      </c>
      <c r="Y30" s="6">
        <f t="shared" si="60"/>
        <v>8.6700266815445404E-4</v>
      </c>
      <c r="Z30" s="6">
        <f t="shared" si="61"/>
        <v>6.7738008153021926E-5</v>
      </c>
      <c r="AA30" s="6">
        <f t="shared" si="62"/>
        <v>6.8706670906238165E-2</v>
      </c>
      <c r="AB30" s="6">
        <f t="shared" si="63"/>
        <v>3.4963806284264293E-2</v>
      </c>
      <c r="AC30" s="6">
        <f t="shared" si="64"/>
        <v>3.4963806284264293E-2</v>
      </c>
      <c r="AD30" s="6">
        <f t="shared" si="65"/>
        <v>7.2520684012584028E-3</v>
      </c>
      <c r="AE30" s="6">
        <f t="shared" si="66"/>
        <v>9.0887218696516E-3</v>
      </c>
      <c r="AF30" s="27">
        <f t="shared" si="67"/>
        <v>9.0887218696516E-3</v>
      </c>
      <c r="AG30" s="26">
        <f t="shared" si="68"/>
        <v>2.6410177307452765E-2</v>
      </c>
      <c r="AH30" s="6">
        <f t="shared" si="69"/>
        <v>0.11134052711332919</v>
      </c>
      <c r="AI30" s="6">
        <f t="shared" si="70"/>
        <v>9.8264728172088372E-4</v>
      </c>
      <c r="AJ30" s="6">
        <f t="shared" si="71"/>
        <v>1.3789647493238339E-4</v>
      </c>
      <c r="AK30" s="6">
        <f t="shared" si="72"/>
        <v>0.11134052711332919</v>
      </c>
      <c r="AL30" s="6">
        <f t="shared" si="73"/>
        <v>1.7118769878999133E-2</v>
      </c>
      <c r="AM30" s="6">
        <f t="shared" si="74"/>
        <v>1.7118769878999133E-2</v>
      </c>
      <c r="AN30" s="6">
        <f t="shared" si="75"/>
        <v>4.1199408772059623E-3</v>
      </c>
      <c r="AO30" s="6">
        <f t="shared" si="76"/>
        <v>1.4960783712441533E-2</v>
      </c>
      <c r="AP30" s="27">
        <f t="shared" si="77"/>
        <v>1.4960783712441533E-2</v>
      </c>
      <c r="AQ30" s="216">
        <f t="shared" si="78"/>
        <v>0.20599999999999999</v>
      </c>
      <c r="AR30" s="6">
        <f t="shared" si="79"/>
        <v>0.16200000000000001</v>
      </c>
      <c r="AS30" s="6">
        <f t="shared" si="80"/>
        <v>0.184</v>
      </c>
      <c r="AT30" s="120">
        <f t="shared" si="81"/>
        <v>1.37</v>
      </c>
      <c r="AU30" s="120">
        <f t="shared" si="82"/>
        <v>1.08</v>
      </c>
      <c r="AV30" s="120">
        <f t="shared" si="83"/>
        <v>1.23</v>
      </c>
      <c r="AW30" s="121">
        <f t="shared" si="84"/>
        <v>2</v>
      </c>
      <c r="AX30" s="121">
        <f t="shared" si="85"/>
        <v>3</v>
      </c>
      <c r="AY30" s="217">
        <f t="shared" si="86"/>
        <v>3</v>
      </c>
    </row>
    <row r="31" spans="1:51" ht="13.15" customHeight="1">
      <c r="A31" s="134">
        <v>10552</v>
      </c>
      <c r="B31" s="66" t="s">
        <v>209</v>
      </c>
      <c r="C31" s="219" t="str">
        <f>Rollover!A31</f>
        <v>Chevrolet</v>
      </c>
      <c r="D31" s="218" t="str">
        <f>Rollover!B31</f>
        <v>Silverado 2500 PU/RC RWD</v>
      </c>
      <c r="E31" s="119" t="s">
        <v>88</v>
      </c>
      <c r="F31" s="215">
        <f>Rollover!C31</f>
        <v>2019</v>
      </c>
      <c r="G31" s="11">
        <v>689.822</v>
      </c>
      <c r="H31" s="12">
        <v>0.315</v>
      </c>
      <c r="I31" s="12">
        <v>1652.5889999999999</v>
      </c>
      <c r="J31" s="12">
        <v>578.82299999999998</v>
      </c>
      <c r="K31" s="12">
        <v>27.478000000000002</v>
      </c>
      <c r="L31" s="12">
        <v>44.237000000000002</v>
      </c>
      <c r="M31" s="12">
        <v>1685.354</v>
      </c>
      <c r="N31" s="13">
        <v>2123.3820000000001</v>
      </c>
      <c r="O31" s="11">
        <v>411.34100000000001</v>
      </c>
      <c r="P31" s="12">
        <v>0.58399999999999996</v>
      </c>
      <c r="Q31" s="12">
        <v>1069.953</v>
      </c>
      <c r="R31" s="12">
        <v>548.84100000000001</v>
      </c>
      <c r="S31" s="12">
        <v>17.806999999999999</v>
      </c>
      <c r="T31" s="12">
        <v>45.8</v>
      </c>
      <c r="U31" s="12">
        <v>403.08699999999999</v>
      </c>
      <c r="V31" s="13">
        <v>2110.0549999999998</v>
      </c>
      <c r="W31" s="216">
        <f t="shared" si="58"/>
        <v>0.10791286739809129</v>
      </c>
      <c r="X31" s="6">
        <f t="shared" si="59"/>
        <v>6.8706670906238165E-2</v>
      </c>
      <c r="Y31" s="6">
        <f t="shared" si="60"/>
        <v>8.6700266815445404E-4</v>
      </c>
      <c r="Z31" s="6">
        <f t="shared" si="61"/>
        <v>6.7738008153021926E-5</v>
      </c>
      <c r="AA31" s="6">
        <f t="shared" si="62"/>
        <v>6.8706670906238165E-2</v>
      </c>
      <c r="AB31" s="6">
        <f t="shared" si="63"/>
        <v>3.4963806284264293E-2</v>
      </c>
      <c r="AC31" s="6">
        <f t="shared" si="64"/>
        <v>3.4963806284264293E-2</v>
      </c>
      <c r="AD31" s="6">
        <f t="shared" si="65"/>
        <v>7.2520684012584028E-3</v>
      </c>
      <c r="AE31" s="6">
        <f t="shared" si="66"/>
        <v>9.0887218696516E-3</v>
      </c>
      <c r="AF31" s="27">
        <f t="shared" si="67"/>
        <v>9.0887218696516E-3</v>
      </c>
      <c r="AG31" s="26">
        <f t="shared" si="68"/>
        <v>2.6410177307452765E-2</v>
      </c>
      <c r="AH31" s="6">
        <f t="shared" si="69"/>
        <v>0.11134052711332919</v>
      </c>
      <c r="AI31" s="6">
        <f t="shared" si="70"/>
        <v>9.8264728172088372E-4</v>
      </c>
      <c r="AJ31" s="6">
        <f t="shared" si="71"/>
        <v>1.3789647493238339E-4</v>
      </c>
      <c r="AK31" s="6">
        <f t="shared" si="72"/>
        <v>0.11134052711332919</v>
      </c>
      <c r="AL31" s="6">
        <f t="shared" si="73"/>
        <v>1.7118769878999133E-2</v>
      </c>
      <c r="AM31" s="6">
        <f t="shared" si="74"/>
        <v>1.7118769878999133E-2</v>
      </c>
      <c r="AN31" s="6">
        <f t="shared" si="75"/>
        <v>4.1199408772059623E-3</v>
      </c>
      <c r="AO31" s="6">
        <f t="shared" si="76"/>
        <v>1.4960783712441533E-2</v>
      </c>
      <c r="AP31" s="27">
        <f t="shared" si="77"/>
        <v>1.4960783712441533E-2</v>
      </c>
      <c r="AQ31" s="216">
        <f t="shared" si="78"/>
        <v>0.20599999999999999</v>
      </c>
      <c r="AR31" s="6">
        <f t="shared" si="79"/>
        <v>0.16200000000000001</v>
      </c>
      <c r="AS31" s="6">
        <f t="shared" si="80"/>
        <v>0.184</v>
      </c>
      <c r="AT31" s="120">
        <f t="shared" si="81"/>
        <v>1.37</v>
      </c>
      <c r="AU31" s="120">
        <f t="shared" si="82"/>
        <v>1.08</v>
      </c>
      <c r="AV31" s="120">
        <f t="shared" si="83"/>
        <v>1.23</v>
      </c>
      <c r="AW31" s="121">
        <f t="shared" si="84"/>
        <v>2</v>
      </c>
      <c r="AX31" s="121">
        <f t="shared" si="85"/>
        <v>3</v>
      </c>
      <c r="AY31" s="217">
        <f t="shared" si="86"/>
        <v>3</v>
      </c>
    </row>
    <row r="32" spans="1:51" ht="13.15" customHeight="1">
      <c r="A32" s="134">
        <v>10552</v>
      </c>
      <c r="B32" s="66" t="s">
        <v>209</v>
      </c>
      <c r="C32" s="219" t="str">
        <f>Rollover!A32</f>
        <v>Chevrolet</v>
      </c>
      <c r="D32" s="218" t="str">
        <f>Rollover!B32</f>
        <v>Silverado 2500 PU/RC 4WD</v>
      </c>
      <c r="E32" s="119" t="s">
        <v>88</v>
      </c>
      <c r="F32" s="215">
        <f>Rollover!C32</f>
        <v>2019</v>
      </c>
      <c r="G32" s="11">
        <v>689.822</v>
      </c>
      <c r="H32" s="12">
        <v>0.315</v>
      </c>
      <c r="I32" s="12">
        <v>1652.5889999999999</v>
      </c>
      <c r="J32" s="12">
        <v>578.82299999999998</v>
      </c>
      <c r="K32" s="12">
        <v>27.478000000000002</v>
      </c>
      <c r="L32" s="12">
        <v>44.237000000000002</v>
      </c>
      <c r="M32" s="12">
        <v>1685.354</v>
      </c>
      <c r="N32" s="13">
        <v>2123.3820000000001</v>
      </c>
      <c r="O32" s="11">
        <v>411.34100000000001</v>
      </c>
      <c r="P32" s="12">
        <v>0.58399999999999996</v>
      </c>
      <c r="Q32" s="12">
        <v>1069.953</v>
      </c>
      <c r="R32" s="12">
        <v>548.84100000000001</v>
      </c>
      <c r="S32" s="12">
        <v>17.806999999999999</v>
      </c>
      <c r="T32" s="12">
        <v>45.8</v>
      </c>
      <c r="U32" s="12">
        <v>403.08699999999999</v>
      </c>
      <c r="V32" s="13">
        <v>2110.0549999999998</v>
      </c>
      <c r="W32" s="216">
        <f t="shared" si="58"/>
        <v>0.10791286739809129</v>
      </c>
      <c r="X32" s="6">
        <f t="shared" si="59"/>
        <v>6.8706670906238165E-2</v>
      </c>
      <c r="Y32" s="6">
        <f t="shared" si="60"/>
        <v>8.6700266815445404E-4</v>
      </c>
      <c r="Z32" s="6">
        <f t="shared" si="61"/>
        <v>6.7738008153021926E-5</v>
      </c>
      <c r="AA32" s="6">
        <f t="shared" si="62"/>
        <v>6.8706670906238165E-2</v>
      </c>
      <c r="AB32" s="6">
        <f t="shared" si="63"/>
        <v>3.4963806284264293E-2</v>
      </c>
      <c r="AC32" s="6">
        <f t="shared" si="64"/>
        <v>3.4963806284264293E-2</v>
      </c>
      <c r="AD32" s="6">
        <f t="shared" si="65"/>
        <v>7.2520684012584028E-3</v>
      </c>
      <c r="AE32" s="6">
        <f t="shared" si="66"/>
        <v>9.0887218696516E-3</v>
      </c>
      <c r="AF32" s="27">
        <f t="shared" si="67"/>
        <v>9.0887218696516E-3</v>
      </c>
      <c r="AG32" s="26">
        <f t="shared" si="68"/>
        <v>2.6410177307452765E-2</v>
      </c>
      <c r="AH32" s="6">
        <f t="shared" si="69"/>
        <v>0.11134052711332919</v>
      </c>
      <c r="AI32" s="6">
        <f t="shared" si="70"/>
        <v>9.8264728172088372E-4</v>
      </c>
      <c r="AJ32" s="6">
        <f t="shared" si="71"/>
        <v>1.3789647493238339E-4</v>
      </c>
      <c r="AK32" s="6">
        <f t="shared" si="72"/>
        <v>0.11134052711332919</v>
      </c>
      <c r="AL32" s="6">
        <f t="shared" si="73"/>
        <v>1.7118769878999133E-2</v>
      </c>
      <c r="AM32" s="6">
        <f t="shared" si="74"/>
        <v>1.7118769878999133E-2</v>
      </c>
      <c r="AN32" s="6">
        <f t="shared" si="75"/>
        <v>4.1199408772059623E-3</v>
      </c>
      <c r="AO32" s="6">
        <f t="shared" si="76"/>
        <v>1.4960783712441533E-2</v>
      </c>
      <c r="AP32" s="27">
        <f t="shared" si="77"/>
        <v>1.4960783712441533E-2</v>
      </c>
      <c r="AQ32" s="216">
        <f t="shared" si="78"/>
        <v>0.20599999999999999</v>
      </c>
      <c r="AR32" s="6">
        <f t="shared" si="79"/>
        <v>0.16200000000000001</v>
      </c>
      <c r="AS32" s="6">
        <f t="shared" si="80"/>
        <v>0.184</v>
      </c>
      <c r="AT32" s="120">
        <f t="shared" si="81"/>
        <v>1.37</v>
      </c>
      <c r="AU32" s="120">
        <f t="shared" si="82"/>
        <v>1.08</v>
      </c>
      <c r="AV32" s="120">
        <f t="shared" si="83"/>
        <v>1.23</v>
      </c>
      <c r="AW32" s="121">
        <f t="shared" si="84"/>
        <v>2</v>
      </c>
      <c r="AX32" s="121">
        <f t="shared" si="85"/>
        <v>3</v>
      </c>
      <c r="AY32" s="217">
        <f t="shared" si="86"/>
        <v>3</v>
      </c>
    </row>
    <row r="33" spans="1:51" ht="13.15" customHeight="1">
      <c r="A33" s="134">
        <v>10552</v>
      </c>
      <c r="B33" s="66" t="s">
        <v>209</v>
      </c>
      <c r="C33" s="219" t="str">
        <f>Rollover!A33</f>
        <v>GMC</v>
      </c>
      <c r="D33" s="218" t="str">
        <f>Rollover!B33</f>
        <v>Sierra 2500 PU/RC RWD</v>
      </c>
      <c r="E33" s="119" t="s">
        <v>88</v>
      </c>
      <c r="F33" s="215">
        <f>Rollover!C33</f>
        <v>2019</v>
      </c>
      <c r="G33" s="11">
        <v>689.822</v>
      </c>
      <c r="H33" s="12">
        <v>0.315</v>
      </c>
      <c r="I33" s="12">
        <v>1652.5889999999999</v>
      </c>
      <c r="J33" s="12">
        <v>578.82299999999998</v>
      </c>
      <c r="K33" s="12">
        <v>27.478000000000002</v>
      </c>
      <c r="L33" s="12">
        <v>44.237000000000002</v>
      </c>
      <c r="M33" s="12">
        <v>1685.354</v>
      </c>
      <c r="N33" s="13">
        <v>2123.3820000000001</v>
      </c>
      <c r="O33" s="11">
        <v>411.34100000000001</v>
      </c>
      <c r="P33" s="12">
        <v>0.58399999999999996</v>
      </c>
      <c r="Q33" s="12">
        <v>1069.953</v>
      </c>
      <c r="R33" s="12">
        <v>548.84100000000001</v>
      </c>
      <c r="S33" s="12">
        <v>17.806999999999999</v>
      </c>
      <c r="T33" s="12">
        <v>45.8</v>
      </c>
      <c r="U33" s="12">
        <v>403.08699999999999</v>
      </c>
      <c r="V33" s="13">
        <v>2110.0549999999998</v>
      </c>
      <c r="W33" s="216">
        <f t="shared" si="58"/>
        <v>0.10791286739809129</v>
      </c>
      <c r="X33" s="6">
        <f t="shared" si="59"/>
        <v>6.8706670906238165E-2</v>
      </c>
      <c r="Y33" s="6">
        <f t="shared" si="60"/>
        <v>8.6700266815445404E-4</v>
      </c>
      <c r="Z33" s="6">
        <f t="shared" si="61"/>
        <v>6.7738008153021926E-5</v>
      </c>
      <c r="AA33" s="6">
        <f t="shared" si="62"/>
        <v>6.8706670906238165E-2</v>
      </c>
      <c r="AB33" s="6">
        <f t="shared" si="63"/>
        <v>3.4963806284264293E-2</v>
      </c>
      <c r="AC33" s="6">
        <f t="shared" si="64"/>
        <v>3.4963806284264293E-2</v>
      </c>
      <c r="AD33" s="6">
        <f t="shared" si="65"/>
        <v>7.2520684012584028E-3</v>
      </c>
      <c r="AE33" s="6">
        <f t="shared" si="66"/>
        <v>9.0887218696516E-3</v>
      </c>
      <c r="AF33" s="27">
        <f t="shared" si="67"/>
        <v>9.0887218696516E-3</v>
      </c>
      <c r="AG33" s="26">
        <f t="shared" si="68"/>
        <v>2.6410177307452765E-2</v>
      </c>
      <c r="AH33" s="6">
        <f t="shared" si="69"/>
        <v>0.11134052711332919</v>
      </c>
      <c r="AI33" s="6">
        <f t="shared" si="70"/>
        <v>9.8264728172088372E-4</v>
      </c>
      <c r="AJ33" s="6">
        <f t="shared" si="71"/>
        <v>1.3789647493238339E-4</v>
      </c>
      <c r="AK33" s="6">
        <f t="shared" si="72"/>
        <v>0.11134052711332919</v>
      </c>
      <c r="AL33" s="6">
        <f t="shared" si="73"/>
        <v>1.7118769878999133E-2</v>
      </c>
      <c r="AM33" s="6">
        <f t="shared" si="74"/>
        <v>1.7118769878999133E-2</v>
      </c>
      <c r="AN33" s="6">
        <f t="shared" si="75"/>
        <v>4.1199408772059623E-3</v>
      </c>
      <c r="AO33" s="6">
        <f t="shared" si="76"/>
        <v>1.4960783712441533E-2</v>
      </c>
      <c r="AP33" s="27">
        <f t="shared" si="77"/>
        <v>1.4960783712441533E-2</v>
      </c>
      <c r="AQ33" s="216">
        <f t="shared" si="78"/>
        <v>0.20599999999999999</v>
      </c>
      <c r="AR33" s="6">
        <f t="shared" si="79"/>
        <v>0.16200000000000001</v>
      </c>
      <c r="AS33" s="6">
        <f t="shared" si="80"/>
        <v>0.184</v>
      </c>
      <c r="AT33" s="120">
        <f t="shared" si="81"/>
        <v>1.37</v>
      </c>
      <c r="AU33" s="120">
        <f t="shared" si="82"/>
        <v>1.08</v>
      </c>
      <c r="AV33" s="120">
        <f t="shared" si="83"/>
        <v>1.23</v>
      </c>
      <c r="AW33" s="121">
        <f t="shared" si="84"/>
        <v>2</v>
      </c>
      <c r="AX33" s="121">
        <f t="shared" si="85"/>
        <v>3</v>
      </c>
      <c r="AY33" s="217">
        <f t="shared" si="86"/>
        <v>3</v>
      </c>
    </row>
    <row r="34" spans="1:51" ht="13.15" customHeight="1">
      <c r="A34" s="134">
        <v>10552</v>
      </c>
      <c r="B34" s="66" t="s">
        <v>209</v>
      </c>
      <c r="C34" s="219" t="str">
        <f>Rollover!A34</f>
        <v>GMC</v>
      </c>
      <c r="D34" s="218" t="str">
        <f>Rollover!B34</f>
        <v>Sierra 2500 PU/RC 4WD</v>
      </c>
      <c r="E34" s="119" t="s">
        <v>88</v>
      </c>
      <c r="F34" s="215">
        <f>Rollover!C34</f>
        <v>2019</v>
      </c>
      <c r="G34" s="11">
        <v>689.822</v>
      </c>
      <c r="H34" s="12">
        <v>0.315</v>
      </c>
      <c r="I34" s="12">
        <v>1652.5889999999999</v>
      </c>
      <c r="J34" s="12">
        <v>578.82299999999998</v>
      </c>
      <c r="K34" s="12">
        <v>27.478000000000002</v>
      </c>
      <c r="L34" s="12">
        <v>44.237000000000002</v>
      </c>
      <c r="M34" s="12">
        <v>1685.354</v>
      </c>
      <c r="N34" s="13">
        <v>2123.3820000000001</v>
      </c>
      <c r="O34" s="11">
        <v>411.34100000000001</v>
      </c>
      <c r="P34" s="12">
        <v>0.58399999999999996</v>
      </c>
      <c r="Q34" s="12">
        <v>1069.953</v>
      </c>
      <c r="R34" s="12">
        <v>548.84100000000001</v>
      </c>
      <c r="S34" s="12">
        <v>17.806999999999999</v>
      </c>
      <c r="T34" s="12">
        <v>45.8</v>
      </c>
      <c r="U34" s="12">
        <v>403.08699999999999</v>
      </c>
      <c r="V34" s="13">
        <v>2110.0549999999998</v>
      </c>
      <c r="W34" s="216">
        <f t="shared" si="58"/>
        <v>0.10791286739809129</v>
      </c>
      <c r="X34" s="6">
        <f t="shared" si="59"/>
        <v>6.8706670906238165E-2</v>
      </c>
      <c r="Y34" s="6">
        <f t="shared" si="60"/>
        <v>8.6700266815445404E-4</v>
      </c>
      <c r="Z34" s="6">
        <f t="shared" si="61"/>
        <v>6.7738008153021926E-5</v>
      </c>
      <c r="AA34" s="6">
        <f t="shared" si="62"/>
        <v>6.8706670906238165E-2</v>
      </c>
      <c r="AB34" s="6">
        <f t="shared" si="63"/>
        <v>3.4963806284264293E-2</v>
      </c>
      <c r="AC34" s="6">
        <f t="shared" si="64"/>
        <v>3.4963806284264293E-2</v>
      </c>
      <c r="AD34" s="6">
        <f t="shared" si="65"/>
        <v>7.2520684012584028E-3</v>
      </c>
      <c r="AE34" s="6">
        <f t="shared" si="66"/>
        <v>9.0887218696516E-3</v>
      </c>
      <c r="AF34" s="27">
        <f t="shared" si="67"/>
        <v>9.0887218696516E-3</v>
      </c>
      <c r="AG34" s="26">
        <f t="shared" si="68"/>
        <v>2.6410177307452765E-2</v>
      </c>
      <c r="AH34" s="6">
        <f t="shared" si="69"/>
        <v>0.11134052711332919</v>
      </c>
      <c r="AI34" s="6">
        <f t="shared" si="70"/>
        <v>9.8264728172088372E-4</v>
      </c>
      <c r="AJ34" s="6">
        <f t="shared" si="71"/>
        <v>1.3789647493238339E-4</v>
      </c>
      <c r="AK34" s="6">
        <f t="shared" si="72"/>
        <v>0.11134052711332919</v>
      </c>
      <c r="AL34" s="6">
        <f t="shared" si="73"/>
        <v>1.7118769878999133E-2</v>
      </c>
      <c r="AM34" s="6">
        <f t="shared" si="74"/>
        <v>1.7118769878999133E-2</v>
      </c>
      <c r="AN34" s="6">
        <f t="shared" si="75"/>
        <v>4.1199408772059623E-3</v>
      </c>
      <c r="AO34" s="6">
        <f t="shared" si="76"/>
        <v>1.4960783712441533E-2</v>
      </c>
      <c r="AP34" s="27">
        <f t="shared" si="77"/>
        <v>1.4960783712441533E-2</v>
      </c>
      <c r="AQ34" s="216">
        <f t="shared" si="78"/>
        <v>0.20599999999999999</v>
      </c>
      <c r="AR34" s="6">
        <f t="shared" si="79"/>
        <v>0.16200000000000001</v>
      </c>
      <c r="AS34" s="6">
        <f t="shared" si="80"/>
        <v>0.184</v>
      </c>
      <c r="AT34" s="120">
        <f t="shared" si="81"/>
        <v>1.37</v>
      </c>
      <c r="AU34" s="120">
        <f t="shared" si="82"/>
        <v>1.08</v>
      </c>
      <c r="AV34" s="120">
        <f t="shared" si="83"/>
        <v>1.23</v>
      </c>
      <c r="AW34" s="121">
        <f t="shared" si="84"/>
        <v>2</v>
      </c>
      <c r="AX34" s="121">
        <f t="shared" si="85"/>
        <v>3</v>
      </c>
      <c r="AY34" s="217">
        <f t="shared" si="86"/>
        <v>3</v>
      </c>
    </row>
    <row r="35" spans="1:51" ht="13.15" customHeight="1">
      <c r="A35" s="134">
        <v>10680</v>
      </c>
      <c r="B35" s="66" t="s">
        <v>293</v>
      </c>
      <c r="C35" s="214" t="str">
        <f>Rollover!A35</f>
        <v>Chevrolet</v>
      </c>
      <c r="D35" s="73" t="str">
        <f>Rollover!B35</f>
        <v>Suburban 1500 SUV RWD</v>
      </c>
      <c r="E35" s="119" t="s">
        <v>88</v>
      </c>
      <c r="F35" s="215">
        <f>Rollover!C35</f>
        <v>2019</v>
      </c>
      <c r="G35" s="11">
        <v>359.41</v>
      </c>
      <c r="H35" s="12">
        <v>0.376</v>
      </c>
      <c r="I35" s="12">
        <v>1771.2449999999999</v>
      </c>
      <c r="J35" s="12">
        <v>993.01900000000001</v>
      </c>
      <c r="K35" s="12">
        <v>24.071999999999999</v>
      </c>
      <c r="L35" s="12">
        <v>41.688000000000002</v>
      </c>
      <c r="M35" s="12">
        <v>1390.0119999999999</v>
      </c>
      <c r="N35" s="13">
        <v>1836.085</v>
      </c>
      <c r="O35" s="11">
        <v>341.58800000000002</v>
      </c>
      <c r="P35" s="12">
        <v>0.38400000000000001</v>
      </c>
      <c r="Q35" s="12">
        <v>725.75800000000004</v>
      </c>
      <c r="R35" s="12">
        <v>395.46800000000002</v>
      </c>
      <c r="S35" s="12">
        <v>14.257</v>
      </c>
      <c r="T35" s="12">
        <v>35.917000000000002</v>
      </c>
      <c r="U35" s="12">
        <v>1629.384</v>
      </c>
      <c r="V35" s="13">
        <v>2595.924</v>
      </c>
      <c r="W35" s="216">
        <f t="shared" si="58"/>
        <v>1.7055024481194132E-2</v>
      </c>
      <c r="X35" s="6">
        <f t="shared" si="59"/>
        <v>7.6800712962786663E-2</v>
      </c>
      <c r="Y35" s="6">
        <f t="shared" si="60"/>
        <v>1.1489087567728878E-3</v>
      </c>
      <c r="Z35" s="6">
        <f t="shared" si="61"/>
        <v>1.8113625358474178E-4</v>
      </c>
      <c r="AA35" s="6">
        <f t="shared" si="62"/>
        <v>7.6800712962786663E-2</v>
      </c>
      <c r="AB35" s="6">
        <f t="shared" si="63"/>
        <v>2.3071896253361219E-2</v>
      </c>
      <c r="AC35" s="6">
        <f t="shared" si="64"/>
        <v>2.3071896253361219E-2</v>
      </c>
      <c r="AD35" s="6">
        <f t="shared" si="65"/>
        <v>6.226779515364907E-3</v>
      </c>
      <c r="AE35" s="6">
        <f t="shared" si="66"/>
        <v>7.8382524828863147E-3</v>
      </c>
      <c r="AF35" s="27">
        <f t="shared" si="67"/>
        <v>7.8382524828863147E-3</v>
      </c>
      <c r="AG35" s="26">
        <f t="shared" si="68"/>
        <v>1.4353099582670082E-2</v>
      </c>
      <c r="AH35" s="6">
        <f t="shared" si="69"/>
        <v>7.7924923800054988E-2</v>
      </c>
      <c r="AI35" s="6">
        <f t="shared" si="70"/>
        <v>2.686339166166495E-4</v>
      </c>
      <c r="AJ35" s="6">
        <f t="shared" si="71"/>
        <v>7.7350540478284818E-5</v>
      </c>
      <c r="AK35" s="6">
        <f t="shared" si="72"/>
        <v>7.7924923800054988E-2</v>
      </c>
      <c r="AL35" s="6">
        <f t="shared" si="73"/>
        <v>9.1631158296250487E-3</v>
      </c>
      <c r="AM35" s="6">
        <f t="shared" si="74"/>
        <v>9.1631158296250487E-3</v>
      </c>
      <c r="AN35" s="6">
        <f t="shared" si="75"/>
        <v>1.0420837774238715E-2</v>
      </c>
      <c r="AO35" s="6">
        <f t="shared" si="76"/>
        <v>2.1518991555719316E-2</v>
      </c>
      <c r="AP35" s="27">
        <f t="shared" si="77"/>
        <v>2.1518991555719316E-2</v>
      </c>
      <c r="AQ35" s="216">
        <f t="shared" si="78"/>
        <v>0.12</v>
      </c>
      <c r="AR35" s="6">
        <f t="shared" si="79"/>
        <v>0.11899999999999999</v>
      </c>
      <c r="AS35" s="6">
        <f t="shared" si="80"/>
        <v>0.12</v>
      </c>
      <c r="AT35" s="120">
        <f t="shared" si="81"/>
        <v>0.8</v>
      </c>
      <c r="AU35" s="120">
        <f t="shared" si="82"/>
        <v>0.79</v>
      </c>
      <c r="AV35" s="120">
        <f t="shared" si="83"/>
        <v>0.8</v>
      </c>
      <c r="AW35" s="121">
        <f t="shared" si="84"/>
        <v>4</v>
      </c>
      <c r="AX35" s="121">
        <f t="shared" si="85"/>
        <v>4</v>
      </c>
      <c r="AY35" s="217">
        <f t="shared" si="86"/>
        <v>4</v>
      </c>
    </row>
    <row r="36" spans="1:51" ht="13.15" customHeight="1">
      <c r="A36" s="134">
        <v>10680</v>
      </c>
      <c r="B36" s="66" t="s">
        <v>293</v>
      </c>
      <c r="C36" s="214" t="str">
        <f>Rollover!A36</f>
        <v>Chevrolet</v>
      </c>
      <c r="D36" s="73" t="str">
        <f>Rollover!B36</f>
        <v>Suburban 1500 SUV 4WD</v>
      </c>
      <c r="E36" s="119" t="s">
        <v>88</v>
      </c>
      <c r="F36" s="215">
        <f>Rollover!C36</f>
        <v>2019</v>
      </c>
      <c r="G36" s="220">
        <v>359.41</v>
      </c>
      <c r="H36" s="12">
        <v>0.376</v>
      </c>
      <c r="I36" s="12">
        <v>1771.2449999999999</v>
      </c>
      <c r="J36" s="12">
        <v>993.01900000000001</v>
      </c>
      <c r="K36" s="12">
        <v>24.071999999999999</v>
      </c>
      <c r="L36" s="12">
        <v>41.688000000000002</v>
      </c>
      <c r="M36" s="12">
        <v>1390.0119999999999</v>
      </c>
      <c r="N36" s="13">
        <v>1836.085</v>
      </c>
      <c r="O36" s="11">
        <v>341.58800000000002</v>
      </c>
      <c r="P36" s="12">
        <v>0.38400000000000001</v>
      </c>
      <c r="Q36" s="12">
        <v>725.75800000000004</v>
      </c>
      <c r="R36" s="12">
        <v>395.46800000000002</v>
      </c>
      <c r="S36" s="12">
        <v>14.257</v>
      </c>
      <c r="T36" s="12">
        <v>35.917000000000002</v>
      </c>
      <c r="U36" s="12">
        <v>1629.384</v>
      </c>
      <c r="V36" s="13">
        <v>2595.924</v>
      </c>
      <c r="W36" s="216">
        <f t="shared" si="58"/>
        <v>1.7055024481194132E-2</v>
      </c>
      <c r="X36" s="6">
        <f t="shared" si="59"/>
        <v>7.6800712962786663E-2</v>
      </c>
      <c r="Y36" s="6">
        <f t="shared" si="60"/>
        <v>1.1489087567728878E-3</v>
      </c>
      <c r="Z36" s="6">
        <f t="shared" si="61"/>
        <v>1.8113625358474178E-4</v>
      </c>
      <c r="AA36" s="6">
        <f t="shared" si="62"/>
        <v>7.6800712962786663E-2</v>
      </c>
      <c r="AB36" s="6">
        <f t="shared" si="63"/>
        <v>2.3071896253361219E-2</v>
      </c>
      <c r="AC36" s="6">
        <f t="shared" si="64"/>
        <v>2.3071896253361219E-2</v>
      </c>
      <c r="AD36" s="6">
        <f t="shared" si="65"/>
        <v>6.226779515364907E-3</v>
      </c>
      <c r="AE36" s="6">
        <f t="shared" si="66"/>
        <v>7.8382524828863147E-3</v>
      </c>
      <c r="AF36" s="27">
        <f t="shared" si="67"/>
        <v>7.8382524828863147E-3</v>
      </c>
      <c r="AG36" s="26">
        <f t="shared" si="68"/>
        <v>1.4353099582670082E-2</v>
      </c>
      <c r="AH36" s="6">
        <f t="shared" si="69"/>
        <v>7.7924923800054988E-2</v>
      </c>
      <c r="AI36" s="6">
        <f t="shared" si="70"/>
        <v>2.686339166166495E-4</v>
      </c>
      <c r="AJ36" s="6">
        <f t="shared" si="71"/>
        <v>7.7350540478284818E-5</v>
      </c>
      <c r="AK36" s="6">
        <f t="shared" si="72"/>
        <v>7.7924923800054988E-2</v>
      </c>
      <c r="AL36" s="6">
        <f t="shared" si="73"/>
        <v>9.1631158296250487E-3</v>
      </c>
      <c r="AM36" s="6">
        <f t="shared" si="74"/>
        <v>9.1631158296250487E-3</v>
      </c>
      <c r="AN36" s="6">
        <f t="shared" si="75"/>
        <v>1.0420837774238715E-2</v>
      </c>
      <c r="AO36" s="6">
        <f t="shared" si="76"/>
        <v>2.1518991555719316E-2</v>
      </c>
      <c r="AP36" s="27">
        <f t="shared" si="77"/>
        <v>2.1518991555719316E-2</v>
      </c>
      <c r="AQ36" s="216">
        <f t="shared" si="78"/>
        <v>0.12</v>
      </c>
      <c r="AR36" s="6">
        <f t="shared" si="79"/>
        <v>0.11899999999999999</v>
      </c>
      <c r="AS36" s="6">
        <f t="shared" si="80"/>
        <v>0.12</v>
      </c>
      <c r="AT36" s="120">
        <f t="shared" si="81"/>
        <v>0.8</v>
      </c>
      <c r="AU36" s="120">
        <f t="shared" si="82"/>
        <v>0.79</v>
      </c>
      <c r="AV36" s="120">
        <f t="shared" si="83"/>
        <v>0.8</v>
      </c>
      <c r="AW36" s="121">
        <f t="shared" si="84"/>
        <v>4</v>
      </c>
      <c r="AX36" s="121">
        <f t="shared" si="85"/>
        <v>4</v>
      </c>
      <c r="AY36" s="217">
        <f t="shared" si="86"/>
        <v>4</v>
      </c>
    </row>
    <row r="37" spans="1:51" ht="13.15" customHeight="1">
      <c r="A37" s="134">
        <v>10680</v>
      </c>
      <c r="B37" s="66" t="s">
        <v>293</v>
      </c>
      <c r="C37" s="219" t="str">
        <f>Rollover!A37</f>
        <v>GMC</v>
      </c>
      <c r="D37" s="218" t="str">
        <f>Rollover!B37</f>
        <v>Yukon XL 1500 SUV RWD</v>
      </c>
      <c r="E37" s="119" t="s">
        <v>88</v>
      </c>
      <c r="F37" s="215">
        <f>Rollover!C37</f>
        <v>2019</v>
      </c>
      <c r="G37" s="220">
        <v>359.41</v>
      </c>
      <c r="H37" s="12">
        <v>0.376</v>
      </c>
      <c r="I37" s="12">
        <v>1771.2449999999999</v>
      </c>
      <c r="J37" s="12">
        <v>993.01900000000001</v>
      </c>
      <c r="K37" s="12">
        <v>24.071999999999999</v>
      </c>
      <c r="L37" s="12">
        <v>41.688000000000002</v>
      </c>
      <c r="M37" s="12">
        <v>1390.0119999999999</v>
      </c>
      <c r="N37" s="13">
        <v>1836.085</v>
      </c>
      <c r="O37" s="11">
        <v>341.58800000000002</v>
      </c>
      <c r="P37" s="12">
        <v>0.38400000000000001</v>
      </c>
      <c r="Q37" s="12">
        <v>725.75800000000004</v>
      </c>
      <c r="R37" s="12">
        <v>395.46800000000002</v>
      </c>
      <c r="S37" s="12">
        <v>14.257</v>
      </c>
      <c r="T37" s="12">
        <v>35.917000000000002</v>
      </c>
      <c r="U37" s="12">
        <v>1629.384</v>
      </c>
      <c r="V37" s="13">
        <v>2595.924</v>
      </c>
      <c r="W37" s="216">
        <f t="shared" si="58"/>
        <v>1.7055024481194132E-2</v>
      </c>
      <c r="X37" s="6">
        <f t="shared" si="59"/>
        <v>7.6800712962786663E-2</v>
      </c>
      <c r="Y37" s="6">
        <f t="shared" si="60"/>
        <v>1.1489087567728878E-3</v>
      </c>
      <c r="Z37" s="6">
        <f t="shared" si="61"/>
        <v>1.8113625358474178E-4</v>
      </c>
      <c r="AA37" s="6">
        <f t="shared" si="62"/>
        <v>7.6800712962786663E-2</v>
      </c>
      <c r="AB37" s="6">
        <f t="shared" si="63"/>
        <v>2.3071896253361219E-2</v>
      </c>
      <c r="AC37" s="6">
        <f t="shared" si="64"/>
        <v>2.3071896253361219E-2</v>
      </c>
      <c r="AD37" s="6">
        <f t="shared" si="65"/>
        <v>6.226779515364907E-3</v>
      </c>
      <c r="AE37" s="6">
        <f t="shared" si="66"/>
        <v>7.8382524828863147E-3</v>
      </c>
      <c r="AF37" s="27">
        <f t="shared" si="67"/>
        <v>7.8382524828863147E-3</v>
      </c>
      <c r="AG37" s="26">
        <f t="shared" si="68"/>
        <v>1.4353099582670082E-2</v>
      </c>
      <c r="AH37" s="6">
        <f t="shared" si="69"/>
        <v>7.7924923800054988E-2</v>
      </c>
      <c r="AI37" s="6">
        <f t="shared" si="70"/>
        <v>2.686339166166495E-4</v>
      </c>
      <c r="AJ37" s="6">
        <f t="shared" si="71"/>
        <v>7.7350540478284818E-5</v>
      </c>
      <c r="AK37" s="6">
        <f t="shared" si="72"/>
        <v>7.7924923800054988E-2</v>
      </c>
      <c r="AL37" s="6">
        <f t="shared" si="73"/>
        <v>9.1631158296250487E-3</v>
      </c>
      <c r="AM37" s="6">
        <f t="shared" si="74"/>
        <v>9.1631158296250487E-3</v>
      </c>
      <c r="AN37" s="6">
        <f t="shared" si="75"/>
        <v>1.0420837774238715E-2</v>
      </c>
      <c r="AO37" s="6">
        <f t="shared" si="76"/>
        <v>2.1518991555719316E-2</v>
      </c>
      <c r="AP37" s="27">
        <f t="shared" si="77"/>
        <v>2.1518991555719316E-2</v>
      </c>
      <c r="AQ37" s="216">
        <f t="shared" si="78"/>
        <v>0.12</v>
      </c>
      <c r="AR37" s="6">
        <f t="shared" si="79"/>
        <v>0.11899999999999999</v>
      </c>
      <c r="AS37" s="6">
        <f t="shared" si="80"/>
        <v>0.12</v>
      </c>
      <c r="AT37" s="120">
        <f t="shared" si="81"/>
        <v>0.8</v>
      </c>
      <c r="AU37" s="120">
        <f t="shared" si="82"/>
        <v>0.79</v>
      </c>
      <c r="AV37" s="120">
        <f t="shared" si="83"/>
        <v>0.8</v>
      </c>
      <c r="AW37" s="121">
        <f t="shared" si="84"/>
        <v>4</v>
      </c>
      <c r="AX37" s="121">
        <f t="shared" si="85"/>
        <v>4</v>
      </c>
      <c r="AY37" s="217">
        <f t="shared" si="86"/>
        <v>4</v>
      </c>
    </row>
    <row r="38" spans="1:51" ht="13.15" customHeight="1">
      <c r="A38" s="134">
        <v>10680</v>
      </c>
      <c r="B38" s="66" t="s">
        <v>293</v>
      </c>
      <c r="C38" s="219" t="str">
        <f>Rollover!A38</f>
        <v>GMC</v>
      </c>
      <c r="D38" s="218" t="str">
        <f>Rollover!B38</f>
        <v>Yukon XL 1500 SUV 4WD</v>
      </c>
      <c r="E38" s="119" t="s">
        <v>88</v>
      </c>
      <c r="F38" s="215">
        <f>Rollover!C38</f>
        <v>2019</v>
      </c>
      <c r="G38" s="220">
        <v>359.41</v>
      </c>
      <c r="H38" s="12">
        <v>0.376</v>
      </c>
      <c r="I38" s="12">
        <v>1771.2449999999999</v>
      </c>
      <c r="J38" s="12">
        <v>993.01900000000001</v>
      </c>
      <c r="K38" s="12">
        <v>24.071999999999999</v>
      </c>
      <c r="L38" s="12">
        <v>41.688000000000002</v>
      </c>
      <c r="M38" s="12">
        <v>1390.0119999999999</v>
      </c>
      <c r="N38" s="13">
        <v>1836.085</v>
      </c>
      <c r="O38" s="11">
        <v>341.58800000000002</v>
      </c>
      <c r="P38" s="12">
        <v>0.38400000000000001</v>
      </c>
      <c r="Q38" s="12">
        <v>725.75800000000004</v>
      </c>
      <c r="R38" s="12">
        <v>395.46800000000002</v>
      </c>
      <c r="S38" s="12">
        <v>14.257</v>
      </c>
      <c r="T38" s="12">
        <v>35.917000000000002</v>
      </c>
      <c r="U38" s="12">
        <v>1629.384</v>
      </c>
      <c r="V38" s="13">
        <v>2595.924</v>
      </c>
      <c r="W38" s="216">
        <f t="shared" si="58"/>
        <v>1.7055024481194132E-2</v>
      </c>
      <c r="X38" s="6">
        <f t="shared" si="59"/>
        <v>7.6800712962786663E-2</v>
      </c>
      <c r="Y38" s="6">
        <f t="shared" si="60"/>
        <v>1.1489087567728878E-3</v>
      </c>
      <c r="Z38" s="6">
        <f t="shared" si="61"/>
        <v>1.8113625358474178E-4</v>
      </c>
      <c r="AA38" s="6">
        <f t="shared" si="62"/>
        <v>7.6800712962786663E-2</v>
      </c>
      <c r="AB38" s="6">
        <f t="shared" si="63"/>
        <v>2.3071896253361219E-2</v>
      </c>
      <c r="AC38" s="6">
        <f t="shared" si="64"/>
        <v>2.3071896253361219E-2</v>
      </c>
      <c r="AD38" s="6">
        <f t="shared" si="65"/>
        <v>6.226779515364907E-3</v>
      </c>
      <c r="AE38" s="6">
        <f t="shared" si="66"/>
        <v>7.8382524828863147E-3</v>
      </c>
      <c r="AF38" s="27">
        <f t="shared" si="67"/>
        <v>7.8382524828863147E-3</v>
      </c>
      <c r="AG38" s="26">
        <f t="shared" si="68"/>
        <v>1.4353099582670082E-2</v>
      </c>
      <c r="AH38" s="6">
        <f t="shared" si="69"/>
        <v>7.7924923800054988E-2</v>
      </c>
      <c r="AI38" s="6">
        <f t="shared" si="70"/>
        <v>2.686339166166495E-4</v>
      </c>
      <c r="AJ38" s="6">
        <f t="shared" si="71"/>
        <v>7.7350540478284818E-5</v>
      </c>
      <c r="AK38" s="6">
        <f t="shared" si="72"/>
        <v>7.7924923800054988E-2</v>
      </c>
      <c r="AL38" s="6">
        <f t="shared" si="73"/>
        <v>9.1631158296250487E-3</v>
      </c>
      <c r="AM38" s="6">
        <f t="shared" si="74"/>
        <v>9.1631158296250487E-3</v>
      </c>
      <c r="AN38" s="6">
        <f t="shared" si="75"/>
        <v>1.0420837774238715E-2</v>
      </c>
      <c r="AO38" s="6">
        <f t="shared" si="76"/>
        <v>2.1518991555719316E-2</v>
      </c>
      <c r="AP38" s="27">
        <f t="shared" si="77"/>
        <v>2.1518991555719316E-2</v>
      </c>
      <c r="AQ38" s="216">
        <f t="shared" si="78"/>
        <v>0.12</v>
      </c>
      <c r="AR38" s="6">
        <f t="shared" si="79"/>
        <v>0.11899999999999999</v>
      </c>
      <c r="AS38" s="6">
        <f t="shared" si="80"/>
        <v>0.12</v>
      </c>
      <c r="AT38" s="120">
        <f t="shared" si="81"/>
        <v>0.8</v>
      </c>
      <c r="AU38" s="120">
        <f t="shared" si="82"/>
        <v>0.79</v>
      </c>
      <c r="AV38" s="120">
        <f t="shared" si="83"/>
        <v>0.8</v>
      </c>
      <c r="AW38" s="121">
        <f t="shared" si="84"/>
        <v>4</v>
      </c>
      <c r="AX38" s="121">
        <f t="shared" si="85"/>
        <v>4</v>
      </c>
      <c r="AY38" s="217">
        <f t="shared" si="86"/>
        <v>4</v>
      </c>
    </row>
    <row r="39" spans="1:51" ht="13.15" customHeight="1">
      <c r="A39" s="134">
        <v>10690</v>
      </c>
      <c r="B39" s="66" t="s">
        <v>309</v>
      </c>
      <c r="C39" s="214" t="str">
        <f>Rollover!A39</f>
        <v>Chevrolet</v>
      </c>
      <c r="D39" s="73" t="str">
        <f>Rollover!B39</f>
        <v>Tahoe SUV RWD</v>
      </c>
      <c r="E39" s="119" t="s">
        <v>88</v>
      </c>
      <c r="F39" s="215">
        <f>Rollover!C39</f>
        <v>2019</v>
      </c>
      <c r="G39" s="11">
        <v>393.37299999999999</v>
      </c>
      <c r="H39" s="12">
        <v>0.54900000000000004</v>
      </c>
      <c r="I39" s="12">
        <v>1677.98</v>
      </c>
      <c r="J39" s="12">
        <v>1269.9670000000001</v>
      </c>
      <c r="K39" s="12">
        <v>23.338999999999999</v>
      </c>
      <c r="L39" s="12">
        <v>39.591999999999999</v>
      </c>
      <c r="M39" s="12">
        <v>1059.0409999999999</v>
      </c>
      <c r="N39" s="13">
        <v>1397.35</v>
      </c>
      <c r="O39" s="11">
        <v>354.99599999999998</v>
      </c>
      <c r="P39" s="12">
        <v>0.56100000000000005</v>
      </c>
      <c r="Q39" s="12">
        <v>869.96100000000001</v>
      </c>
      <c r="R39" s="12">
        <v>739.58799999999997</v>
      </c>
      <c r="S39" s="12">
        <v>14.055</v>
      </c>
      <c r="T39" s="12">
        <v>39.436999999999998</v>
      </c>
      <c r="U39" s="12">
        <v>1217.5329999999999</v>
      </c>
      <c r="V39" s="13">
        <v>2252.087</v>
      </c>
      <c r="W39" s="216">
        <f t="shared" si="58"/>
        <v>2.2926418798992695E-2</v>
      </c>
      <c r="X39" s="6">
        <f t="shared" si="59"/>
        <v>0.10470290026424897</v>
      </c>
      <c r="Y39" s="6">
        <f t="shared" si="60"/>
        <v>9.2084505700776667E-4</v>
      </c>
      <c r="Z39" s="6">
        <f t="shared" si="61"/>
        <v>3.4961498524975395E-4</v>
      </c>
      <c r="AA39" s="6">
        <f t="shared" si="62"/>
        <v>0.10470290026424897</v>
      </c>
      <c r="AB39" s="6">
        <f t="shared" si="63"/>
        <v>2.0998367050270923E-2</v>
      </c>
      <c r="AC39" s="6">
        <f t="shared" si="64"/>
        <v>2.0998367050270923E-2</v>
      </c>
      <c r="AD39" s="6">
        <f t="shared" si="65"/>
        <v>5.2481258762501161E-3</v>
      </c>
      <c r="AE39" s="6">
        <f t="shared" si="66"/>
        <v>6.250417775320428E-3</v>
      </c>
      <c r="AF39" s="27">
        <f t="shared" si="67"/>
        <v>6.250417775320428E-3</v>
      </c>
      <c r="AG39" s="26">
        <f t="shared" si="68"/>
        <v>1.6361407982655961E-2</v>
      </c>
      <c r="AH39" s="6">
        <f t="shared" si="69"/>
        <v>0.10693834190699421</v>
      </c>
      <c r="AI39" s="6">
        <f t="shared" si="70"/>
        <v>4.6257136584537044E-4</v>
      </c>
      <c r="AJ39" s="6">
        <f t="shared" si="71"/>
        <v>2.8300774652925334E-4</v>
      </c>
      <c r="AK39" s="6">
        <f t="shared" si="72"/>
        <v>0.10693834190699421</v>
      </c>
      <c r="AL39" s="6">
        <f t="shared" si="73"/>
        <v>8.8204915161624927E-3</v>
      </c>
      <c r="AM39" s="6">
        <f t="shared" si="74"/>
        <v>8.8204915161624927E-3</v>
      </c>
      <c r="AN39" s="6">
        <f t="shared" si="75"/>
        <v>7.6356549371010335E-3</v>
      </c>
      <c r="AO39" s="6">
        <f t="shared" si="76"/>
        <v>1.6642142538800819E-2</v>
      </c>
      <c r="AP39" s="27">
        <f t="shared" si="77"/>
        <v>1.6642142538800819E-2</v>
      </c>
      <c r="AQ39" s="216">
        <f t="shared" si="78"/>
        <v>0.14899999999999999</v>
      </c>
      <c r="AR39" s="6">
        <f t="shared" si="79"/>
        <v>0.14399999999999999</v>
      </c>
      <c r="AS39" s="6">
        <f t="shared" si="80"/>
        <v>0.14699999999999999</v>
      </c>
      <c r="AT39" s="120">
        <f t="shared" si="81"/>
        <v>0.99</v>
      </c>
      <c r="AU39" s="120">
        <f t="shared" si="82"/>
        <v>0.96</v>
      </c>
      <c r="AV39" s="120">
        <f t="shared" si="83"/>
        <v>0.98</v>
      </c>
      <c r="AW39" s="121">
        <f t="shared" si="84"/>
        <v>4</v>
      </c>
      <c r="AX39" s="121">
        <f t="shared" si="85"/>
        <v>4</v>
      </c>
      <c r="AY39" s="217">
        <f t="shared" si="86"/>
        <v>4</v>
      </c>
    </row>
    <row r="40" spans="1:51" ht="13.15" customHeight="1">
      <c r="A40" s="134">
        <v>10690</v>
      </c>
      <c r="B40" s="66" t="s">
        <v>309</v>
      </c>
      <c r="C40" s="214" t="str">
        <f>Rollover!A40</f>
        <v>Chevrolet</v>
      </c>
      <c r="D40" s="73" t="str">
        <f>Rollover!B40</f>
        <v>Tahoe SUV 4WD</v>
      </c>
      <c r="E40" s="119" t="s">
        <v>88</v>
      </c>
      <c r="F40" s="215">
        <f>Rollover!C40</f>
        <v>2019</v>
      </c>
      <c r="G40" s="11">
        <v>393.37299999999999</v>
      </c>
      <c r="H40" s="12">
        <v>0.54900000000000004</v>
      </c>
      <c r="I40" s="12">
        <v>1677.98</v>
      </c>
      <c r="J40" s="12">
        <v>1269.9670000000001</v>
      </c>
      <c r="K40" s="12">
        <v>23.338999999999999</v>
      </c>
      <c r="L40" s="12">
        <v>39.591999999999999</v>
      </c>
      <c r="M40" s="12">
        <v>1059.0409999999999</v>
      </c>
      <c r="N40" s="13">
        <v>1397.35</v>
      </c>
      <c r="O40" s="11">
        <v>354.99599999999998</v>
      </c>
      <c r="P40" s="12">
        <v>0.56100000000000005</v>
      </c>
      <c r="Q40" s="12">
        <v>869.96100000000001</v>
      </c>
      <c r="R40" s="12">
        <v>739.58799999999997</v>
      </c>
      <c r="S40" s="12">
        <v>14.055</v>
      </c>
      <c r="T40" s="12">
        <v>39.436999999999998</v>
      </c>
      <c r="U40" s="12">
        <v>1217.5329999999999</v>
      </c>
      <c r="V40" s="13">
        <v>2252.087</v>
      </c>
      <c r="W40" s="216">
        <f t="shared" si="58"/>
        <v>2.2926418798992695E-2</v>
      </c>
      <c r="X40" s="6">
        <f t="shared" si="59"/>
        <v>0.10470290026424897</v>
      </c>
      <c r="Y40" s="6">
        <f t="shared" si="60"/>
        <v>9.2084505700776667E-4</v>
      </c>
      <c r="Z40" s="6">
        <f t="shared" si="61"/>
        <v>3.4961498524975395E-4</v>
      </c>
      <c r="AA40" s="6">
        <f t="shared" si="62"/>
        <v>0.10470290026424897</v>
      </c>
      <c r="AB40" s="6">
        <f t="shared" si="63"/>
        <v>2.0998367050270923E-2</v>
      </c>
      <c r="AC40" s="6">
        <f t="shared" si="64"/>
        <v>2.0998367050270923E-2</v>
      </c>
      <c r="AD40" s="6">
        <f t="shared" si="65"/>
        <v>5.2481258762501161E-3</v>
      </c>
      <c r="AE40" s="6">
        <f t="shared" si="66"/>
        <v>6.250417775320428E-3</v>
      </c>
      <c r="AF40" s="27">
        <f t="shared" si="67"/>
        <v>6.250417775320428E-3</v>
      </c>
      <c r="AG40" s="26">
        <f t="shared" si="68"/>
        <v>1.6361407982655961E-2</v>
      </c>
      <c r="AH40" s="6">
        <f t="shared" si="69"/>
        <v>0.10693834190699421</v>
      </c>
      <c r="AI40" s="6">
        <f t="shared" si="70"/>
        <v>4.6257136584537044E-4</v>
      </c>
      <c r="AJ40" s="6">
        <f t="shared" si="71"/>
        <v>2.8300774652925334E-4</v>
      </c>
      <c r="AK40" s="6">
        <f t="shared" si="72"/>
        <v>0.10693834190699421</v>
      </c>
      <c r="AL40" s="6">
        <f t="shared" si="73"/>
        <v>8.8204915161624927E-3</v>
      </c>
      <c r="AM40" s="6">
        <f t="shared" si="74"/>
        <v>8.8204915161624927E-3</v>
      </c>
      <c r="AN40" s="6">
        <f t="shared" si="75"/>
        <v>7.6356549371010335E-3</v>
      </c>
      <c r="AO40" s="6">
        <f t="shared" si="76"/>
        <v>1.6642142538800819E-2</v>
      </c>
      <c r="AP40" s="27">
        <f t="shared" si="77"/>
        <v>1.6642142538800819E-2</v>
      </c>
      <c r="AQ40" s="216">
        <f t="shared" si="78"/>
        <v>0.14899999999999999</v>
      </c>
      <c r="AR40" s="6">
        <f t="shared" si="79"/>
        <v>0.14399999999999999</v>
      </c>
      <c r="AS40" s="6">
        <f t="shared" si="80"/>
        <v>0.14699999999999999</v>
      </c>
      <c r="AT40" s="120">
        <f t="shared" si="81"/>
        <v>0.99</v>
      </c>
      <c r="AU40" s="120">
        <f t="shared" si="82"/>
        <v>0.96</v>
      </c>
      <c r="AV40" s="120">
        <f t="shared" si="83"/>
        <v>0.98</v>
      </c>
      <c r="AW40" s="121">
        <f t="shared" si="84"/>
        <v>4</v>
      </c>
      <c r="AX40" s="121">
        <f t="shared" si="85"/>
        <v>4</v>
      </c>
      <c r="AY40" s="217">
        <f t="shared" si="86"/>
        <v>4</v>
      </c>
    </row>
    <row r="41" spans="1:51" ht="13.15" customHeight="1">
      <c r="A41" s="134">
        <v>10690</v>
      </c>
      <c r="B41" s="66" t="s">
        <v>309</v>
      </c>
      <c r="C41" s="219" t="str">
        <f>Rollover!A41</f>
        <v>GMC</v>
      </c>
      <c r="D41" s="218" t="str">
        <f>Rollover!B41</f>
        <v>Yukon SUV RWD</v>
      </c>
      <c r="E41" s="119" t="s">
        <v>88</v>
      </c>
      <c r="F41" s="215">
        <f>Rollover!C41</f>
        <v>2019</v>
      </c>
      <c r="G41" s="11">
        <v>393.37299999999999</v>
      </c>
      <c r="H41" s="12">
        <v>0.54900000000000004</v>
      </c>
      <c r="I41" s="12">
        <v>1677.98</v>
      </c>
      <c r="J41" s="12">
        <v>1269.9670000000001</v>
      </c>
      <c r="K41" s="12">
        <v>23.338999999999999</v>
      </c>
      <c r="L41" s="12">
        <v>39.591999999999999</v>
      </c>
      <c r="M41" s="12">
        <v>1059.0409999999999</v>
      </c>
      <c r="N41" s="13">
        <v>1397.35</v>
      </c>
      <c r="O41" s="11">
        <v>354.99599999999998</v>
      </c>
      <c r="P41" s="12">
        <v>0.56100000000000005</v>
      </c>
      <c r="Q41" s="12">
        <v>869.96100000000001</v>
      </c>
      <c r="R41" s="12">
        <v>739.58799999999997</v>
      </c>
      <c r="S41" s="12">
        <v>14.055</v>
      </c>
      <c r="T41" s="12">
        <v>39.436999999999998</v>
      </c>
      <c r="U41" s="12">
        <v>1217.5329999999999</v>
      </c>
      <c r="V41" s="13">
        <v>2252.087</v>
      </c>
      <c r="W41" s="216">
        <f t="shared" si="58"/>
        <v>2.2926418798992695E-2</v>
      </c>
      <c r="X41" s="6">
        <f t="shared" si="59"/>
        <v>0.10470290026424897</v>
      </c>
      <c r="Y41" s="6">
        <f t="shared" si="60"/>
        <v>9.2084505700776667E-4</v>
      </c>
      <c r="Z41" s="6">
        <f t="shared" si="61"/>
        <v>3.4961498524975395E-4</v>
      </c>
      <c r="AA41" s="6">
        <f t="shared" si="62"/>
        <v>0.10470290026424897</v>
      </c>
      <c r="AB41" s="6">
        <f t="shared" si="63"/>
        <v>2.0998367050270923E-2</v>
      </c>
      <c r="AC41" s="6">
        <f t="shared" si="64"/>
        <v>2.0998367050270923E-2</v>
      </c>
      <c r="AD41" s="6">
        <f t="shared" si="65"/>
        <v>5.2481258762501161E-3</v>
      </c>
      <c r="AE41" s="6">
        <f t="shared" si="66"/>
        <v>6.250417775320428E-3</v>
      </c>
      <c r="AF41" s="27">
        <f t="shared" si="67"/>
        <v>6.250417775320428E-3</v>
      </c>
      <c r="AG41" s="26">
        <f t="shared" si="68"/>
        <v>1.6361407982655961E-2</v>
      </c>
      <c r="AH41" s="6">
        <f t="shared" si="69"/>
        <v>0.10693834190699421</v>
      </c>
      <c r="AI41" s="6">
        <f t="shared" si="70"/>
        <v>4.6257136584537044E-4</v>
      </c>
      <c r="AJ41" s="6">
        <f t="shared" si="71"/>
        <v>2.8300774652925334E-4</v>
      </c>
      <c r="AK41" s="6">
        <f t="shared" si="72"/>
        <v>0.10693834190699421</v>
      </c>
      <c r="AL41" s="6">
        <f t="shared" si="73"/>
        <v>8.8204915161624927E-3</v>
      </c>
      <c r="AM41" s="6">
        <f t="shared" si="74"/>
        <v>8.8204915161624927E-3</v>
      </c>
      <c r="AN41" s="6">
        <f t="shared" si="75"/>
        <v>7.6356549371010335E-3</v>
      </c>
      <c r="AO41" s="6">
        <f t="shared" si="76"/>
        <v>1.6642142538800819E-2</v>
      </c>
      <c r="AP41" s="27">
        <f t="shared" si="77"/>
        <v>1.6642142538800819E-2</v>
      </c>
      <c r="AQ41" s="216">
        <f t="shared" si="78"/>
        <v>0.14899999999999999</v>
      </c>
      <c r="AR41" s="6">
        <f t="shared" si="79"/>
        <v>0.14399999999999999</v>
      </c>
      <c r="AS41" s="6">
        <f t="shared" si="80"/>
        <v>0.14699999999999999</v>
      </c>
      <c r="AT41" s="120">
        <f t="shared" si="81"/>
        <v>0.99</v>
      </c>
      <c r="AU41" s="120">
        <f t="shared" si="82"/>
        <v>0.96</v>
      </c>
      <c r="AV41" s="120">
        <f t="shared" si="83"/>
        <v>0.98</v>
      </c>
      <c r="AW41" s="121">
        <f t="shared" si="84"/>
        <v>4</v>
      </c>
      <c r="AX41" s="121">
        <f t="shared" si="85"/>
        <v>4</v>
      </c>
      <c r="AY41" s="217">
        <f t="shared" si="86"/>
        <v>4</v>
      </c>
    </row>
    <row r="42" spans="1:51" ht="13.15" customHeight="1">
      <c r="A42" s="134">
        <v>10690</v>
      </c>
      <c r="B42" s="66" t="s">
        <v>309</v>
      </c>
      <c r="C42" s="219" t="str">
        <f>Rollover!A42</f>
        <v xml:space="preserve">GMC </v>
      </c>
      <c r="D42" s="218" t="str">
        <f>Rollover!B42</f>
        <v>Yukon SUV 4WD</v>
      </c>
      <c r="E42" s="119" t="s">
        <v>88</v>
      </c>
      <c r="F42" s="215">
        <f>Rollover!C42</f>
        <v>2019</v>
      </c>
      <c r="G42" s="11">
        <v>393.37299999999999</v>
      </c>
      <c r="H42" s="12">
        <v>0.54900000000000004</v>
      </c>
      <c r="I42" s="12">
        <v>1677.98</v>
      </c>
      <c r="J42" s="12">
        <v>1269.9670000000001</v>
      </c>
      <c r="K42" s="12">
        <v>23.338999999999999</v>
      </c>
      <c r="L42" s="12">
        <v>39.591999999999999</v>
      </c>
      <c r="M42" s="12">
        <v>1059.0409999999999</v>
      </c>
      <c r="N42" s="13">
        <v>1397.35</v>
      </c>
      <c r="O42" s="11">
        <v>354.99599999999998</v>
      </c>
      <c r="P42" s="12">
        <v>0.56100000000000005</v>
      </c>
      <c r="Q42" s="12">
        <v>869.96100000000001</v>
      </c>
      <c r="R42" s="12">
        <v>739.58799999999997</v>
      </c>
      <c r="S42" s="12">
        <v>14.055</v>
      </c>
      <c r="T42" s="12">
        <v>39.436999999999998</v>
      </c>
      <c r="U42" s="12">
        <v>1217.5329999999999</v>
      </c>
      <c r="V42" s="13">
        <v>2252.087</v>
      </c>
      <c r="W42" s="216">
        <f t="shared" si="58"/>
        <v>2.2926418798992695E-2</v>
      </c>
      <c r="X42" s="6">
        <f t="shared" si="59"/>
        <v>0.10470290026424897</v>
      </c>
      <c r="Y42" s="6">
        <f t="shared" si="60"/>
        <v>9.2084505700776667E-4</v>
      </c>
      <c r="Z42" s="6">
        <f t="shared" si="61"/>
        <v>3.4961498524975395E-4</v>
      </c>
      <c r="AA42" s="6">
        <f t="shared" si="62"/>
        <v>0.10470290026424897</v>
      </c>
      <c r="AB42" s="6">
        <f t="shared" si="63"/>
        <v>2.0998367050270923E-2</v>
      </c>
      <c r="AC42" s="6">
        <f t="shared" si="64"/>
        <v>2.0998367050270923E-2</v>
      </c>
      <c r="AD42" s="6">
        <f t="shared" si="65"/>
        <v>5.2481258762501161E-3</v>
      </c>
      <c r="AE42" s="6">
        <f t="shared" si="66"/>
        <v>6.250417775320428E-3</v>
      </c>
      <c r="AF42" s="27">
        <f t="shared" si="67"/>
        <v>6.250417775320428E-3</v>
      </c>
      <c r="AG42" s="26">
        <f t="shared" si="68"/>
        <v>1.6361407982655961E-2</v>
      </c>
      <c r="AH42" s="6">
        <f t="shared" si="69"/>
        <v>0.10693834190699421</v>
      </c>
      <c r="AI42" s="6">
        <f t="shared" si="70"/>
        <v>4.6257136584537044E-4</v>
      </c>
      <c r="AJ42" s="6">
        <f t="shared" si="71"/>
        <v>2.8300774652925334E-4</v>
      </c>
      <c r="AK42" s="6">
        <f t="shared" si="72"/>
        <v>0.10693834190699421</v>
      </c>
      <c r="AL42" s="6">
        <f t="shared" si="73"/>
        <v>8.8204915161624927E-3</v>
      </c>
      <c r="AM42" s="6">
        <f t="shared" si="74"/>
        <v>8.8204915161624927E-3</v>
      </c>
      <c r="AN42" s="6">
        <f t="shared" si="75"/>
        <v>7.6356549371010335E-3</v>
      </c>
      <c r="AO42" s="6">
        <f t="shared" si="76"/>
        <v>1.6642142538800819E-2</v>
      </c>
      <c r="AP42" s="27">
        <f t="shared" si="77"/>
        <v>1.6642142538800819E-2</v>
      </c>
      <c r="AQ42" s="216">
        <f t="shared" si="78"/>
        <v>0.14899999999999999</v>
      </c>
      <c r="AR42" s="6">
        <f t="shared" si="79"/>
        <v>0.14399999999999999</v>
      </c>
      <c r="AS42" s="6">
        <f t="shared" si="80"/>
        <v>0.14699999999999999</v>
      </c>
      <c r="AT42" s="120">
        <f t="shared" si="81"/>
        <v>0.99</v>
      </c>
      <c r="AU42" s="120">
        <f t="shared" si="82"/>
        <v>0.96</v>
      </c>
      <c r="AV42" s="120">
        <f t="shared" si="83"/>
        <v>0.98</v>
      </c>
      <c r="AW42" s="121">
        <f t="shared" si="84"/>
        <v>4</v>
      </c>
      <c r="AX42" s="121">
        <f t="shared" si="85"/>
        <v>4</v>
      </c>
      <c r="AY42" s="217">
        <f t="shared" si="86"/>
        <v>4</v>
      </c>
    </row>
    <row r="43" spans="1:51" ht="13.15" customHeight="1">
      <c r="A43" s="134">
        <v>10778</v>
      </c>
      <c r="B43" s="66" t="s">
        <v>361</v>
      </c>
      <c r="C43" s="214" t="str">
        <f>Rollover!A43</f>
        <v>Dodge</v>
      </c>
      <c r="D43" s="73" t="str">
        <f>Rollover!B43</f>
        <v>Durango SUV RWD</v>
      </c>
      <c r="E43" s="119" t="s">
        <v>88</v>
      </c>
      <c r="F43" s="215">
        <f>Rollover!C43</f>
        <v>2019</v>
      </c>
      <c r="G43" s="222">
        <v>73.956999999999994</v>
      </c>
      <c r="H43" s="223">
        <v>0.34399999999999997</v>
      </c>
      <c r="I43" s="223">
        <v>1048.8209999999999</v>
      </c>
      <c r="J43" s="223">
        <v>51.293999999999997</v>
      </c>
      <c r="K43" s="223">
        <v>37.704999999999998</v>
      </c>
      <c r="L43" s="223">
        <v>40.417999999999999</v>
      </c>
      <c r="M43" s="223">
        <v>1510.018</v>
      </c>
      <c r="N43" s="224">
        <v>1619.309</v>
      </c>
      <c r="O43" s="11">
        <v>294.858</v>
      </c>
      <c r="P43" s="12">
        <v>0.26300000000000001</v>
      </c>
      <c r="Q43" s="12">
        <v>692.63099999999997</v>
      </c>
      <c r="R43" s="12">
        <v>382.596</v>
      </c>
      <c r="S43" s="12">
        <v>21.292999999999999</v>
      </c>
      <c r="T43" s="12">
        <v>45.893999999999998</v>
      </c>
      <c r="U43" s="12">
        <v>1348.9110000000001</v>
      </c>
      <c r="V43" s="13">
        <v>142.15199999999999</v>
      </c>
      <c r="W43" s="216">
        <f t="shared" si="58"/>
        <v>1.0439122278283285E-5</v>
      </c>
      <c r="X43" s="6">
        <f t="shared" si="59"/>
        <v>7.2451158057630652E-2</v>
      </c>
      <c r="Y43" s="6">
        <f t="shared" si="60"/>
        <v>2.0680030371500666E-4</v>
      </c>
      <c r="Z43" s="6">
        <f t="shared" si="61"/>
        <v>1.9352361539526297E-5</v>
      </c>
      <c r="AA43" s="6">
        <f t="shared" si="62"/>
        <v>7.2451158057630652E-2</v>
      </c>
      <c r="AB43" s="6">
        <f t="shared" si="63"/>
        <v>0.10135297211234964</v>
      </c>
      <c r="AC43" s="6">
        <f t="shared" si="64"/>
        <v>0.10135297211234964</v>
      </c>
      <c r="AD43" s="6">
        <f t="shared" si="65"/>
        <v>6.6247579326844819E-3</v>
      </c>
      <c r="AE43" s="6">
        <f t="shared" si="66"/>
        <v>7.0091358541612241E-3</v>
      </c>
      <c r="AF43" s="27">
        <f t="shared" si="67"/>
        <v>7.0091358541612241E-3</v>
      </c>
      <c r="AG43" s="26">
        <f t="shared" si="68"/>
        <v>8.509373178964089E-3</v>
      </c>
      <c r="AH43" s="6">
        <f t="shared" si="69"/>
        <v>6.2438188767104427E-2</v>
      </c>
      <c r="AI43" s="6">
        <f t="shared" si="70"/>
        <v>2.3710244317077538E-4</v>
      </c>
      <c r="AJ43" s="6">
        <f t="shared" si="71"/>
        <v>7.3686808088204301E-5</v>
      </c>
      <c r="AK43" s="6">
        <f t="shared" si="72"/>
        <v>6.2438188767104427E-2</v>
      </c>
      <c r="AL43" s="6">
        <f t="shared" si="73"/>
        <v>2.953986512501941E-2</v>
      </c>
      <c r="AM43" s="6">
        <f t="shared" si="74"/>
        <v>2.953986512501941E-2</v>
      </c>
      <c r="AN43" s="6">
        <f t="shared" si="75"/>
        <v>8.4327427117702313E-3</v>
      </c>
      <c r="AO43" s="6">
        <f t="shared" si="76"/>
        <v>3.3796613173575161E-3</v>
      </c>
      <c r="AP43" s="27">
        <f t="shared" si="77"/>
        <v>8.4327427117702313E-3</v>
      </c>
      <c r="AQ43" s="216">
        <f t="shared" si="78"/>
        <v>0.17199999999999999</v>
      </c>
      <c r="AR43" s="6">
        <f t="shared" si="79"/>
        <v>0.105</v>
      </c>
      <c r="AS43" s="6">
        <f t="shared" si="80"/>
        <v>0.13900000000000001</v>
      </c>
      <c r="AT43" s="120">
        <f t="shared" si="81"/>
        <v>1.1499999999999999</v>
      </c>
      <c r="AU43" s="120">
        <f t="shared" si="82"/>
        <v>0.7</v>
      </c>
      <c r="AV43" s="120">
        <f t="shared" si="83"/>
        <v>0.93</v>
      </c>
      <c r="AW43" s="121">
        <f t="shared" si="84"/>
        <v>3</v>
      </c>
      <c r="AX43" s="121">
        <f t="shared" si="85"/>
        <v>4</v>
      </c>
      <c r="AY43" s="217">
        <f t="shared" si="86"/>
        <v>4</v>
      </c>
    </row>
    <row r="44" spans="1:51" ht="13.15" customHeight="1">
      <c r="A44" s="134">
        <v>10778</v>
      </c>
      <c r="B44" s="66" t="s">
        <v>361</v>
      </c>
      <c r="C44" s="214" t="str">
        <f>Rollover!A44</f>
        <v>Dodge</v>
      </c>
      <c r="D44" s="73" t="str">
        <f>Rollover!B44</f>
        <v>Durango SUV AWD</v>
      </c>
      <c r="E44" s="119" t="s">
        <v>88</v>
      </c>
      <c r="F44" s="215">
        <f>Rollover!C44</f>
        <v>2019</v>
      </c>
      <c r="G44" s="222">
        <v>73.956999999999994</v>
      </c>
      <c r="H44" s="223">
        <v>0.34399999999999997</v>
      </c>
      <c r="I44" s="223">
        <v>1048.8209999999999</v>
      </c>
      <c r="J44" s="223">
        <v>51.293999999999997</v>
      </c>
      <c r="K44" s="223">
        <v>37.704999999999998</v>
      </c>
      <c r="L44" s="223">
        <v>40.417999999999999</v>
      </c>
      <c r="M44" s="223">
        <v>1510.018</v>
      </c>
      <c r="N44" s="224">
        <v>1619.309</v>
      </c>
      <c r="O44" s="11">
        <v>294.858</v>
      </c>
      <c r="P44" s="12">
        <v>0.26300000000000001</v>
      </c>
      <c r="Q44" s="12">
        <v>692.63099999999997</v>
      </c>
      <c r="R44" s="12">
        <v>382.596</v>
      </c>
      <c r="S44" s="12">
        <v>21.292999999999999</v>
      </c>
      <c r="T44" s="12">
        <v>45.893999999999998</v>
      </c>
      <c r="U44" s="12">
        <v>1348.9110000000001</v>
      </c>
      <c r="V44" s="13">
        <v>142.15199999999999</v>
      </c>
      <c r="W44" s="216">
        <f t="shared" si="58"/>
        <v>1.0439122278283285E-5</v>
      </c>
      <c r="X44" s="6">
        <f t="shared" si="59"/>
        <v>7.2451158057630652E-2</v>
      </c>
      <c r="Y44" s="6">
        <f t="shared" si="60"/>
        <v>2.0680030371500666E-4</v>
      </c>
      <c r="Z44" s="6">
        <f t="shared" si="61"/>
        <v>1.9352361539526297E-5</v>
      </c>
      <c r="AA44" s="6">
        <f t="shared" si="62"/>
        <v>7.2451158057630652E-2</v>
      </c>
      <c r="AB44" s="6">
        <f t="shared" si="63"/>
        <v>0.10135297211234964</v>
      </c>
      <c r="AC44" s="6">
        <f t="shared" si="64"/>
        <v>0.10135297211234964</v>
      </c>
      <c r="AD44" s="6">
        <f t="shared" si="65"/>
        <v>6.6247579326844819E-3</v>
      </c>
      <c r="AE44" s="6">
        <f t="shared" si="66"/>
        <v>7.0091358541612241E-3</v>
      </c>
      <c r="AF44" s="27">
        <f t="shared" si="67"/>
        <v>7.0091358541612241E-3</v>
      </c>
      <c r="AG44" s="26">
        <f t="shared" si="68"/>
        <v>8.509373178964089E-3</v>
      </c>
      <c r="AH44" s="6">
        <f t="shared" si="69"/>
        <v>6.2438188767104427E-2</v>
      </c>
      <c r="AI44" s="6">
        <f t="shared" si="70"/>
        <v>2.3710244317077538E-4</v>
      </c>
      <c r="AJ44" s="6">
        <f t="shared" si="71"/>
        <v>7.3686808088204301E-5</v>
      </c>
      <c r="AK44" s="6">
        <f t="shared" si="72"/>
        <v>6.2438188767104427E-2</v>
      </c>
      <c r="AL44" s="6">
        <f t="shared" si="73"/>
        <v>2.953986512501941E-2</v>
      </c>
      <c r="AM44" s="6">
        <f t="shared" si="74"/>
        <v>2.953986512501941E-2</v>
      </c>
      <c r="AN44" s="6">
        <f t="shared" si="75"/>
        <v>8.4327427117702313E-3</v>
      </c>
      <c r="AO44" s="6">
        <f t="shared" si="76"/>
        <v>3.3796613173575161E-3</v>
      </c>
      <c r="AP44" s="27">
        <f t="shared" si="77"/>
        <v>8.4327427117702313E-3</v>
      </c>
      <c r="AQ44" s="216">
        <f t="shared" si="78"/>
        <v>0.17199999999999999</v>
      </c>
      <c r="AR44" s="6">
        <f t="shared" si="79"/>
        <v>0.105</v>
      </c>
      <c r="AS44" s="6">
        <f t="shared" si="80"/>
        <v>0.13900000000000001</v>
      </c>
      <c r="AT44" s="120">
        <f t="shared" si="81"/>
        <v>1.1499999999999999</v>
      </c>
      <c r="AU44" s="120">
        <f t="shared" si="82"/>
        <v>0.7</v>
      </c>
      <c r="AV44" s="120">
        <f t="shared" si="83"/>
        <v>0.93</v>
      </c>
      <c r="AW44" s="121">
        <f t="shared" si="84"/>
        <v>3</v>
      </c>
      <c r="AX44" s="121">
        <f t="shared" si="85"/>
        <v>4</v>
      </c>
      <c r="AY44" s="217">
        <f t="shared" si="86"/>
        <v>4</v>
      </c>
    </row>
    <row r="45" spans="1:51" ht="13.15" customHeight="1">
      <c r="A45" s="65">
        <v>7460</v>
      </c>
      <c r="B45" s="66" t="s">
        <v>286</v>
      </c>
      <c r="C45" s="214" t="str">
        <f>Rollover!A45</f>
        <v>Dodge</v>
      </c>
      <c r="D45" s="73" t="str">
        <f>Rollover!B45</f>
        <v>Grand Caravan Minivan FWD</v>
      </c>
      <c r="E45" s="119" t="s">
        <v>88</v>
      </c>
      <c r="F45" s="215">
        <f>Rollover!C45</f>
        <v>2019</v>
      </c>
      <c r="G45" s="11">
        <v>246.87100000000001</v>
      </c>
      <c r="H45" s="12">
        <v>0.35699999999999998</v>
      </c>
      <c r="I45" s="12">
        <v>1544.2929999999999</v>
      </c>
      <c r="J45" s="12">
        <v>48.597999999999999</v>
      </c>
      <c r="K45" s="12">
        <v>22.567</v>
      </c>
      <c r="L45" s="12">
        <v>38.140999999999998</v>
      </c>
      <c r="M45" s="12">
        <v>3450.5140000000001</v>
      </c>
      <c r="N45" s="13">
        <v>3478.9140000000002</v>
      </c>
      <c r="O45" s="11">
        <v>129.71100000000001</v>
      </c>
      <c r="P45" s="12">
        <v>0.36499999999999999</v>
      </c>
      <c r="Q45" s="12">
        <v>637.80200000000002</v>
      </c>
      <c r="R45" s="12">
        <v>88.546000000000006</v>
      </c>
      <c r="S45" s="12">
        <v>12.404</v>
      </c>
      <c r="T45" s="12">
        <v>39.478000000000002</v>
      </c>
      <c r="U45" s="12">
        <v>2340.7570000000001</v>
      </c>
      <c r="V45" s="13">
        <v>2962.4720000000002</v>
      </c>
      <c r="W45" s="216">
        <f t="shared" si="58"/>
        <v>4.3153423493398043E-3</v>
      </c>
      <c r="X45" s="6">
        <f t="shared" si="59"/>
        <v>7.4190086530912136E-2</v>
      </c>
      <c r="Y45" s="6">
        <f t="shared" si="60"/>
        <v>6.7050804424276245E-4</v>
      </c>
      <c r="Z45" s="6">
        <f t="shared" si="61"/>
        <v>1.9228846606347319E-5</v>
      </c>
      <c r="AA45" s="6">
        <f t="shared" si="62"/>
        <v>7.4190086530912136E-2</v>
      </c>
      <c r="AB45" s="6">
        <f t="shared" si="63"/>
        <v>1.897861536415096E-2</v>
      </c>
      <c r="AC45" s="6">
        <f t="shared" si="64"/>
        <v>1.897861536415096E-2</v>
      </c>
      <c r="AD45" s="6">
        <f t="shared" si="65"/>
        <v>1.7950690723404657E-2</v>
      </c>
      <c r="AE45" s="6">
        <f t="shared" si="66"/>
        <v>1.8212686546087688E-2</v>
      </c>
      <c r="AF45" s="27">
        <f t="shared" si="67"/>
        <v>1.8212686546087688E-2</v>
      </c>
      <c r="AG45" s="26">
        <f t="shared" si="68"/>
        <v>2.3610725290308757E-4</v>
      </c>
      <c r="AH45" s="6">
        <f t="shared" si="69"/>
        <v>7.5279199017373247E-2</v>
      </c>
      <c r="AI45" s="6">
        <f t="shared" si="70"/>
        <v>1.928342950165281E-4</v>
      </c>
      <c r="AJ45" s="6">
        <f t="shared" si="71"/>
        <v>2.4320136202945167E-5</v>
      </c>
      <c r="AK45" s="6">
        <f t="shared" si="72"/>
        <v>7.5279199017373247E-2</v>
      </c>
      <c r="AL45" s="6">
        <f t="shared" si="73"/>
        <v>6.3814119407947156E-3</v>
      </c>
      <c r="AM45" s="6">
        <f t="shared" si="74"/>
        <v>6.3814119407947156E-3</v>
      </c>
      <c r="AN45" s="6">
        <f t="shared" si="75"/>
        <v>1.7784608325145661E-2</v>
      </c>
      <c r="AO45" s="6">
        <f t="shared" si="76"/>
        <v>2.8255834916164398E-2</v>
      </c>
      <c r="AP45" s="27">
        <f t="shared" si="77"/>
        <v>2.8255834916164398E-2</v>
      </c>
      <c r="AQ45" s="216">
        <f t="shared" si="78"/>
        <v>0.112</v>
      </c>
      <c r="AR45" s="6">
        <f t="shared" si="79"/>
        <v>0.107</v>
      </c>
      <c r="AS45" s="6">
        <f t="shared" si="80"/>
        <v>0.11</v>
      </c>
      <c r="AT45" s="120">
        <f t="shared" si="81"/>
        <v>0.75</v>
      </c>
      <c r="AU45" s="120">
        <f t="shared" si="82"/>
        <v>0.71</v>
      </c>
      <c r="AV45" s="120">
        <f t="shared" si="83"/>
        <v>0.73</v>
      </c>
      <c r="AW45" s="121">
        <f t="shared" si="84"/>
        <v>4</v>
      </c>
      <c r="AX45" s="121">
        <f t="shared" si="85"/>
        <v>4</v>
      </c>
      <c r="AY45" s="217">
        <f t="shared" si="86"/>
        <v>4</v>
      </c>
    </row>
    <row r="46" spans="1:51" ht="13.15" customHeight="1">
      <c r="A46" s="134">
        <v>10652</v>
      </c>
      <c r="B46" s="66" t="s">
        <v>269</v>
      </c>
      <c r="C46" s="214" t="str">
        <f>Rollover!A46</f>
        <v>Ford</v>
      </c>
      <c r="D46" s="73" t="str">
        <f>Rollover!B46</f>
        <v>Edge SUV FWD</v>
      </c>
      <c r="E46" s="119" t="s">
        <v>191</v>
      </c>
      <c r="F46" s="215">
        <f>Rollover!C46</f>
        <v>2019</v>
      </c>
      <c r="G46" s="220">
        <v>212.339</v>
      </c>
      <c r="H46" s="12">
        <v>0.224</v>
      </c>
      <c r="I46" s="12">
        <v>1020.076</v>
      </c>
      <c r="J46" s="12">
        <v>92.738</v>
      </c>
      <c r="K46" s="12">
        <v>23.347999999999999</v>
      </c>
      <c r="L46" s="12">
        <v>37.938000000000002</v>
      </c>
      <c r="M46" s="12">
        <v>734.70699999999999</v>
      </c>
      <c r="N46" s="13">
        <v>2650.634</v>
      </c>
      <c r="O46" s="11">
        <v>281.904</v>
      </c>
      <c r="P46" s="12">
        <v>0.35199999999999998</v>
      </c>
      <c r="Q46" s="12">
        <v>877.29100000000005</v>
      </c>
      <c r="R46" s="12">
        <v>195.19200000000001</v>
      </c>
      <c r="S46" s="12">
        <v>10.975</v>
      </c>
      <c r="T46" s="12">
        <v>42.085999999999999</v>
      </c>
      <c r="U46" s="12">
        <v>646.73500000000001</v>
      </c>
      <c r="V46" s="13">
        <v>893.66399999999999</v>
      </c>
      <c r="W46" s="216">
        <f t="shared" si="58"/>
        <v>2.3275717969973354E-3</v>
      </c>
      <c r="X46" s="6">
        <f t="shared" si="59"/>
        <v>5.8091499038581192E-2</v>
      </c>
      <c r="Y46" s="6">
        <f t="shared" si="60"/>
        <v>1.931559480003839E-4</v>
      </c>
      <c r="Z46" s="6">
        <f t="shared" si="61"/>
        <v>2.135406145516449E-5</v>
      </c>
      <c r="AA46" s="6">
        <f t="shared" si="62"/>
        <v>5.8091499038581192E-2</v>
      </c>
      <c r="AB46" s="6">
        <f t="shared" si="63"/>
        <v>2.1022887418598771E-2</v>
      </c>
      <c r="AC46" s="6">
        <f t="shared" si="64"/>
        <v>2.1022887418598771E-2</v>
      </c>
      <c r="AD46" s="6">
        <f t="shared" si="65"/>
        <v>4.4378114948990183E-3</v>
      </c>
      <c r="AE46" s="6">
        <f t="shared" si="66"/>
        <v>1.191900399347153E-2</v>
      </c>
      <c r="AF46" s="27">
        <f t="shared" si="67"/>
        <v>1.191900399347153E-2</v>
      </c>
      <c r="AG46" s="26">
        <f t="shared" si="68"/>
        <v>7.2022083710394143E-3</v>
      </c>
      <c r="AH46" s="6">
        <f t="shared" si="69"/>
        <v>7.3516770117494454E-2</v>
      </c>
      <c r="AI46" s="6">
        <f t="shared" si="70"/>
        <v>4.7552620394664781E-4</v>
      </c>
      <c r="AJ46" s="6">
        <f t="shared" si="71"/>
        <v>3.635559243169007E-5</v>
      </c>
      <c r="AK46" s="6">
        <f t="shared" si="72"/>
        <v>7.3516770117494454E-2</v>
      </c>
      <c r="AL46" s="6">
        <f t="shared" si="73"/>
        <v>4.7270591710416145E-3</v>
      </c>
      <c r="AM46" s="6">
        <f t="shared" si="74"/>
        <v>4.7270591710416145E-3</v>
      </c>
      <c r="AN46" s="6">
        <f t="shared" si="75"/>
        <v>4.9561745267468734E-3</v>
      </c>
      <c r="AO46" s="6">
        <f t="shared" si="76"/>
        <v>5.9759554777331289E-3</v>
      </c>
      <c r="AP46" s="27">
        <f t="shared" si="77"/>
        <v>5.9759554777331289E-3</v>
      </c>
      <c r="AQ46" s="216">
        <f t="shared" si="78"/>
        <v>9.0999999999999998E-2</v>
      </c>
      <c r="AR46" s="6">
        <f t="shared" si="79"/>
        <v>0.09</v>
      </c>
      <c r="AS46" s="6">
        <f t="shared" si="80"/>
        <v>9.0999999999999998E-2</v>
      </c>
      <c r="AT46" s="120">
        <f t="shared" si="81"/>
        <v>0.61</v>
      </c>
      <c r="AU46" s="120">
        <f t="shared" si="82"/>
        <v>0.6</v>
      </c>
      <c r="AV46" s="120">
        <f t="shared" si="83"/>
        <v>0.61</v>
      </c>
      <c r="AW46" s="121">
        <f t="shared" si="84"/>
        <v>5</v>
      </c>
      <c r="AX46" s="121">
        <f t="shared" si="85"/>
        <v>5</v>
      </c>
      <c r="AY46" s="217">
        <f t="shared" si="86"/>
        <v>5</v>
      </c>
    </row>
    <row r="47" spans="1:51" ht="13.15" customHeight="1">
      <c r="A47" s="134">
        <v>10652</v>
      </c>
      <c r="B47" s="66" t="s">
        <v>269</v>
      </c>
      <c r="C47" s="214" t="str">
        <f>Rollover!A47</f>
        <v>Ford</v>
      </c>
      <c r="D47" s="73" t="str">
        <f>Rollover!B47</f>
        <v>Edge SUV AWD</v>
      </c>
      <c r="E47" s="119" t="s">
        <v>191</v>
      </c>
      <c r="F47" s="215">
        <f>Rollover!C47</f>
        <v>2019</v>
      </c>
      <c r="G47" s="220">
        <v>212.339</v>
      </c>
      <c r="H47" s="12">
        <v>0.224</v>
      </c>
      <c r="I47" s="12">
        <v>1020.076</v>
      </c>
      <c r="J47" s="12">
        <v>92.738</v>
      </c>
      <c r="K47" s="12">
        <v>23.347999999999999</v>
      </c>
      <c r="L47" s="12">
        <v>37.938000000000002</v>
      </c>
      <c r="M47" s="12">
        <v>734.70699999999999</v>
      </c>
      <c r="N47" s="13">
        <v>2650.634</v>
      </c>
      <c r="O47" s="11">
        <v>281.904</v>
      </c>
      <c r="P47" s="12">
        <v>0.35199999999999998</v>
      </c>
      <c r="Q47" s="12">
        <v>877.29100000000005</v>
      </c>
      <c r="R47" s="12">
        <v>195.19200000000001</v>
      </c>
      <c r="S47" s="12">
        <v>10.975</v>
      </c>
      <c r="T47" s="12">
        <v>42.085999999999999</v>
      </c>
      <c r="U47" s="12">
        <v>646.73500000000001</v>
      </c>
      <c r="V47" s="13">
        <v>893.66399999999999</v>
      </c>
      <c r="W47" s="216">
        <f t="shared" si="29"/>
        <v>2.3275717969973354E-3</v>
      </c>
      <c r="X47" s="6">
        <f t="shared" si="30"/>
        <v>5.8091499038581192E-2</v>
      </c>
      <c r="Y47" s="6">
        <f t="shared" si="31"/>
        <v>1.931559480003839E-4</v>
      </c>
      <c r="Z47" s="6">
        <f t="shared" si="32"/>
        <v>2.135406145516449E-5</v>
      </c>
      <c r="AA47" s="6">
        <f t="shared" si="33"/>
        <v>5.8091499038581192E-2</v>
      </c>
      <c r="AB47" s="6">
        <f t="shared" si="34"/>
        <v>2.1022887418598771E-2</v>
      </c>
      <c r="AC47" s="6">
        <f t="shared" si="35"/>
        <v>2.1022887418598771E-2</v>
      </c>
      <c r="AD47" s="6">
        <f t="shared" si="36"/>
        <v>4.4378114948990183E-3</v>
      </c>
      <c r="AE47" s="6">
        <f t="shared" si="37"/>
        <v>1.191900399347153E-2</v>
      </c>
      <c r="AF47" s="27">
        <f t="shared" si="38"/>
        <v>1.191900399347153E-2</v>
      </c>
      <c r="AG47" s="26">
        <f t="shared" si="39"/>
        <v>7.2022083710394143E-3</v>
      </c>
      <c r="AH47" s="6">
        <f t="shared" si="40"/>
        <v>7.3516770117494454E-2</v>
      </c>
      <c r="AI47" s="6">
        <f t="shared" si="41"/>
        <v>4.7552620394664781E-4</v>
      </c>
      <c r="AJ47" s="6">
        <f t="shared" si="42"/>
        <v>3.635559243169007E-5</v>
      </c>
      <c r="AK47" s="6">
        <f t="shared" si="43"/>
        <v>7.3516770117494454E-2</v>
      </c>
      <c r="AL47" s="6">
        <f t="shared" si="44"/>
        <v>4.7270591710416145E-3</v>
      </c>
      <c r="AM47" s="6">
        <f t="shared" si="45"/>
        <v>4.7270591710416145E-3</v>
      </c>
      <c r="AN47" s="6">
        <f t="shared" si="46"/>
        <v>4.9561745267468734E-3</v>
      </c>
      <c r="AO47" s="6">
        <f t="shared" si="47"/>
        <v>5.9759554777331289E-3</v>
      </c>
      <c r="AP47" s="27">
        <f t="shared" si="48"/>
        <v>5.9759554777331289E-3</v>
      </c>
      <c r="AQ47" s="216">
        <f t="shared" si="49"/>
        <v>9.0999999999999998E-2</v>
      </c>
      <c r="AR47" s="6">
        <f t="shared" si="50"/>
        <v>0.09</v>
      </c>
      <c r="AS47" s="6">
        <f t="shared" si="51"/>
        <v>9.0999999999999998E-2</v>
      </c>
      <c r="AT47" s="120">
        <f t="shared" si="52"/>
        <v>0.61</v>
      </c>
      <c r="AU47" s="120">
        <f t="shared" si="53"/>
        <v>0.6</v>
      </c>
      <c r="AV47" s="120">
        <f t="shared" si="54"/>
        <v>0.61</v>
      </c>
      <c r="AW47" s="121">
        <f t="shared" si="55"/>
        <v>5</v>
      </c>
      <c r="AX47" s="121">
        <f t="shared" si="56"/>
        <v>5</v>
      </c>
      <c r="AY47" s="217">
        <f t="shared" si="57"/>
        <v>5</v>
      </c>
    </row>
    <row r="48" spans="1:51" ht="13.15" customHeight="1">
      <c r="A48" s="134">
        <v>10652</v>
      </c>
      <c r="B48" s="66" t="s">
        <v>269</v>
      </c>
      <c r="C48" s="219" t="str">
        <f>Rollover!A48</f>
        <v>Lincoln</v>
      </c>
      <c r="D48" s="218" t="str">
        <f>Rollover!B48</f>
        <v>Nautilus SUV FWD</v>
      </c>
      <c r="E48" s="119" t="s">
        <v>191</v>
      </c>
      <c r="F48" s="215">
        <f>Rollover!C48</f>
        <v>2019</v>
      </c>
      <c r="G48" s="220">
        <v>212.339</v>
      </c>
      <c r="H48" s="12">
        <v>0.224</v>
      </c>
      <c r="I48" s="12">
        <v>1020.076</v>
      </c>
      <c r="J48" s="12">
        <v>92.738</v>
      </c>
      <c r="K48" s="12">
        <v>23.347999999999999</v>
      </c>
      <c r="L48" s="12">
        <v>37.938000000000002</v>
      </c>
      <c r="M48" s="12">
        <v>734.70699999999999</v>
      </c>
      <c r="N48" s="13">
        <v>2650.634</v>
      </c>
      <c r="O48" s="11">
        <v>281.904</v>
      </c>
      <c r="P48" s="12">
        <v>0.35199999999999998</v>
      </c>
      <c r="Q48" s="12">
        <v>877.29100000000005</v>
      </c>
      <c r="R48" s="12">
        <v>195.19200000000001</v>
      </c>
      <c r="S48" s="12">
        <v>10.975</v>
      </c>
      <c r="T48" s="12">
        <v>42.085999999999999</v>
      </c>
      <c r="U48" s="12">
        <v>646.73500000000001</v>
      </c>
      <c r="V48" s="13">
        <v>893.66399999999999</v>
      </c>
      <c r="W48" s="216">
        <f t="shared" si="29"/>
        <v>2.3275717969973354E-3</v>
      </c>
      <c r="X48" s="6">
        <f t="shared" si="30"/>
        <v>5.8091499038581192E-2</v>
      </c>
      <c r="Y48" s="6">
        <f t="shared" si="31"/>
        <v>1.931559480003839E-4</v>
      </c>
      <c r="Z48" s="6">
        <f t="shared" si="32"/>
        <v>2.135406145516449E-5</v>
      </c>
      <c r="AA48" s="6">
        <f t="shared" si="33"/>
        <v>5.8091499038581192E-2</v>
      </c>
      <c r="AB48" s="6">
        <f t="shared" si="34"/>
        <v>2.1022887418598771E-2</v>
      </c>
      <c r="AC48" s="6">
        <f t="shared" si="35"/>
        <v>2.1022887418598771E-2</v>
      </c>
      <c r="AD48" s="6">
        <f t="shared" si="36"/>
        <v>4.4378114948990183E-3</v>
      </c>
      <c r="AE48" s="6">
        <f t="shared" si="37"/>
        <v>1.191900399347153E-2</v>
      </c>
      <c r="AF48" s="27">
        <f t="shared" si="38"/>
        <v>1.191900399347153E-2</v>
      </c>
      <c r="AG48" s="26">
        <f t="shared" si="39"/>
        <v>7.2022083710394143E-3</v>
      </c>
      <c r="AH48" s="6">
        <f t="shared" si="40"/>
        <v>7.3516770117494454E-2</v>
      </c>
      <c r="AI48" s="6">
        <f t="shared" si="41"/>
        <v>4.7552620394664781E-4</v>
      </c>
      <c r="AJ48" s="6">
        <f t="shared" si="42"/>
        <v>3.635559243169007E-5</v>
      </c>
      <c r="AK48" s="6">
        <f t="shared" si="43"/>
        <v>7.3516770117494454E-2</v>
      </c>
      <c r="AL48" s="6">
        <f t="shared" si="44"/>
        <v>4.7270591710416145E-3</v>
      </c>
      <c r="AM48" s="6">
        <f t="shared" si="45"/>
        <v>4.7270591710416145E-3</v>
      </c>
      <c r="AN48" s="6">
        <f t="shared" si="46"/>
        <v>4.9561745267468734E-3</v>
      </c>
      <c r="AO48" s="6">
        <f t="shared" si="47"/>
        <v>5.9759554777331289E-3</v>
      </c>
      <c r="AP48" s="27">
        <f t="shared" si="48"/>
        <v>5.9759554777331289E-3</v>
      </c>
      <c r="AQ48" s="216">
        <f t="shared" si="49"/>
        <v>9.0999999999999998E-2</v>
      </c>
      <c r="AR48" s="6">
        <f t="shared" si="50"/>
        <v>0.09</v>
      </c>
      <c r="AS48" s="6">
        <f t="shared" si="51"/>
        <v>9.0999999999999998E-2</v>
      </c>
      <c r="AT48" s="120">
        <f t="shared" si="52"/>
        <v>0.61</v>
      </c>
      <c r="AU48" s="120">
        <f t="shared" si="53"/>
        <v>0.6</v>
      </c>
      <c r="AV48" s="120">
        <f t="shared" si="54"/>
        <v>0.61</v>
      </c>
      <c r="AW48" s="121">
        <f t="shared" si="55"/>
        <v>5</v>
      </c>
      <c r="AX48" s="121">
        <f t="shared" si="56"/>
        <v>5</v>
      </c>
      <c r="AY48" s="217">
        <f t="shared" si="57"/>
        <v>5</v>
      </c>
    </row>
    <row r="49" spans="1:51" ht="13.15" customHeight="1">
      <c r="A49" s="134">
        <v>10652</v>
      </c>
      <c r="B49" s="66" t="s">
        <v>269</v>
      </c>
      <c r="C49" s="219" t="str">
        <f>Rollover!A49</f>
        <v>Lincoln</v>
      </c>
      <c r="D49" s="218" t="str">
        <f>Rollover!B49</f>
        <v>Nautilus SUV AWD</v>
      </c>
      <c r="E49" s="119" t="s">
        <v>191</v>
      </c>
      <c r="F49" s="215">
        <f>Rollover!C49</f>
        <v>2019</v>
      </c>
      <c r="G49" s="220">
        <v>212.339</v>
      </c>
      <c r="H49" s="12">
        <v>0.224</v>
      </c>
      <c r="I49" s="12">
        <v>1020.076</v>
      </c>
      <c r="J49" s="12">
        <v>92.738</v>
      </c>
      <c r="K49" s="12">
        <v>23.347999999999999</v>
      </c>
      <c r="L49" s="12">
        <v>37.938000000000002</v>
      </c>
      <c r="M49" s="12">
        <v>734.70699999999999</v>
      </c>
      <c r="N49" s="13">
        <v>2650.634</v>
      </c>
      <c r="O49" s="11">
        <v>281.904</v>
      </c>
      <c r="P49" s="12">
        <v>0.35199999999999998</v>
      </c>
      <c r="Q49" s="12">
        <v>877.29100000000005</v>
      </c>
      <c r="R49" s="12">
        <v>195.19200000000001</v>
      </c>
      <c r="S49" s="12">
        <v>10.975</v>
      </c>
      <c r="T49" s="12">
        <v>42.085999999999999</v>
      </c>
      <c r="U49" s="12">
        <v>646.73500000000001</v>
      </c>
      <c r="V49" s="13">
        <v>893.66399999999999</v>
      </c>
      <c r="W49" s="216">
        <f t="shared" si="29"/>
        <v>2.3275717969973354E-3</v>
      </c>
      <c r="X49" s="6">
        <f t="shared" si="30"/>
        <v>5.8091499038581192E-2</v>
      </c>
      <c r="Y49" s="6">
        <f t="shared" si="31"/>
        <v>1.931559480003839E-4</v>
      </c>
      <c r="Z49" s="6">
        <f t="shared" si="32"/>
        <v>2.135406145516449E-5</v>
      </c>
      <c r="AA49" s="6">
        <f t="shared" si="33"/>
        <v>5.8091499038581192E-2</v>
      </c>
      <c r="AB49" s="6">
        <f t="shared" si="34"/>
        <v>2.1022887418598771E-2</v>
      </c>
      <c r="AC49" s="6">
        <f t="shared" si="35"/>
        <v>2.1022887418598771E-2</v>
      </c>
      <c r="AD49" s="6">
        <f t="shared" si="36"/>
        <v>4.4378114948990183E-3</v>
      </c>
      <c r="AE49" s="6">
        <f t="shared" si="37"/>
        <v>1.191900399347153E-2</v>
      </c>
      <c r="AF49" s="27">
        <f t="shared" si="38"/>
        <v>1.191900399347153E-2</v>
      </c>
      <c r="AG49" s="26">
        <f t="shared" si="39"/>
        <v>7.2022083710394143E-3</v>
      </c>
      <c r="AH49" s="6">
        <f t="shared" si="40"/>
        <v>7.3516770117494454E-2</v>
      </c>
      <c r="AI49" s="6">
        <f t="shared" si="41"/>
        <v>4.7552620394664781E-4</v>
      </c>
      <c r="AJ49" s="6">
        <f t="shared" si="42"/>
        <v>3.635559243169007E-5</v>
      </c>
      <c r="AK49" s="6">
        <f t="shared" si="43"/>
        <v>7.3516770117494454E-2</v>
      </c>
      <c r="AL49" s="6">
        <f t="shared" si="44"/>
        <v>4.7270591710416145E-3</v>
      </c>
      <c r="AM49" s="6">
        <f t="shared" si="45"/>
        <v>4.7270591710416145E-3</v>
      </c>
      <c r="AN49" s="6">
        <f t="shared" si="46"/>
        <v>4.9561745267468734E-3</v>
      </c>
      <c r="AO49" s="6">
        <f t="shared" si="47"/>
        <v>5.9759554777331289E-3</v>
      </c>
      <c r="AP49" s="27">
        <f t="shared" si="48"/>
        <v>5.9759554777331289E-3</v>
      </c>
      <c r="AQ49" s="216">
        <f t="shared" si="49"/>
        <v>9.0999999999999998E-2</v>
      </c>
      <c r="AR49" s="6">
        <f t="shared" si="50"/>
        <v>0.09</v>
      </c>
      <c r="AS49" s="6">
        <f t="shared" si="51"/>
        <v>9.0999999999999998E-2</v>
      </c>
      <c r="AT49" s="120">
        <f t="shared" si="52"/>
        <v>0.61</v>
      </c>
      <c r="AU49" s="120">
        <f t="shared" si="53"/>
        <v>0.6</v>
      </c>
      <c r="AV49" s="120">
        <f t="shared" si="54"/>
        <v>0.61</v>
      </c>
      <c r="AW49" s="121">
        <f t="shared" si="55"/>
        <v>5</v>
      </c>
      <c r="AX49" s="121">
        <f t="shared" si="56"/>
        <v>5</v>
      </c>
      <c r="AY49" s="217">
        <f t="shared" si="57"/>
        <v>5</v>
      </c>
    </row>
    <row r="50" spans="1:51" ht="13.15" customHeight="1">
      <c r="A50" s="65">
        <v>10310</v>
      </c>
      <c r="B50" s="65" t="s">
        <v>185</v>
      </c>
      <c r="C50" s="214" t="str">
        <f>Rollover!A50</f>
        <v>Ford</v>
      </c>
      <c r="D50" s="73" t="str">
        <f>Rollover!B50</f>
        <v>F-150 SuperCab PU/EC 2WD</v>
      </c>
      <c r="E50" s="119" t="s">
        <v>186</v>
      </c>
      <c r="F50" s="215">
        <f>Rollover!C50</f>
        <v>2019</v>
      </c>
      <c r="G50" s="11">
        <v>298.32900000000001</v>
      </c>
      <c r="H50" s="12">
        <v>0.32500000000000001</v>
      </c>
      <c r="I50" s="12">
        <v>1408.3710000000001</v>
      </c>
      <c r="J50" s="12">
        <v>408.55099999999999</v>
      </c>
      <c r="K50" s="12">
        <v>24.28</v>
      </c>
      <c r="L50" s="12">
        <v>46.655000000000001</v>
      </c>
      <c r="M50" s="12">
        <v>2467.0720000000001</v>
      </c>
      <c r="N50" s="13">
        <v>766.00900000000001</v>
      </c>
      <c r="O50" s="11">
        <v>490.86700000000002</v>
      </c>
      <c r="P50" s="12">
        <v>0.41</v>
      </c>
      <c r="Q50" s="12">
        <v>733.54899999999998</v>
      </c>
      <c r="R50" s="12">
        <v>488.92899999999997</v>
      </c>
      <c r="S50" s="12">
        <v>15.128</v>
      </c>
      <c r="T50" s="12">
        <v>48.576000000000001</v>
      </c>
      <c r="U50" s="12">
        <v>939.11699999999996</v>
      </c>
      <c r="V50" s="13">
        <v>486.62099999999998</v>
      </c>
      <c r="W50" s="216">
        <f t="shared" si="29"/>
        <v>8.8823302531117823E-3</v>
      </c>
      <c r="X50" s="6">
        <f t="shared" si="30"/>
        <v>6.9977175742497996E-2</v>
      </c>
      <c r="Y50" s="6">
        <f t="shared" si="31"/>
        <v>4.8561005941153806E-4</v>
      </c>
      <c r="Z50" s="6">
        <f t="shared" si="32"/>
        <v>4.5207996004463519E-5</v>
      </c>
      <c r="AA50" s="6">
        <f t="shared" si="33"/>
        <v>6.9977175742497996E-2</v>
      </c>
      <c r="AB50" s="6">
        <f t="shared" si="34"/>
        <v>2.3689183827489239E-2</v>
      </c>
      <c r="AC50" s="6">
        <f t="shared" si="35"/>
        <v>2.3689183827489239E-2</v>
      </c>
      <c r="AD50" s="6">
        <f t="shared" si="36"/>
        <v>1.0846475224513409E-2</v>
      </c>
      <c r="AE50" s="6">
        <f t="shared" si="37"/>
        <v>4.5102523310123349E-3</v>
      </c>
      <c r="AF50" s="27">
        <f t="shared" si="38"/>
        <v>1.0846475224513409E-2</v>
      </c>
      <c r="AG50" s="26">
        <f t="shared" si="39"/>
        <v>4.4798439088969515E-2</v>
      </c>
      <c r="AH50" s="6">
        <f t="shared" si="40"/>
        <v>8.1683355930183013E-2</v>
      </c>
      <c r="AI50" s="6">
        <f t="shared" si="41"/>
        <v>2.766390562999517E-4</v>
      </c>
      <c r="AJ50" s="6">
        <f t="shared" si="42"/>
        <v>1.1002007639658469E-4</v>
      </c>
      <c r="AK50" s="6">
        <f t="shared" si="43"/>
        <v>8.1683355930183013E-2</v>
      </c>
      <c r="AL50" s="6">
        <f t="shared" si="44"/>
        <v>1.0762949180061923E-2</v>
      </c>
      <c r="AM50" s="6">
        <f t="shared" si="45"/>
        <v>1.0762949180061923E-2</v>
      </c>
      <c r="AN50" s="6">
        <f t="shared" si="46"/>
        <v>6.1852293337168601E-3</v>
      </c>
      <c r="AO50" s="6">
        <f t="shared" si="47"/>
        <v>4.3894883374294459E-3</v>
      </c>
      <c r="AP50" s="27">
        <f t="shared" si="48"/>
        <v>6.1852293337168601E-3</v>
      </c>
      <c r="AQ50" s="216">
        <f t="shared" si="49"/>
        <v>0.11</v>
      </c>
      <c r="AR50" s="6">
        <f t="shared" si="50"/>
        <v>0.13800000000000001</v>
      </c>
      <c r="AS50" s="6">
        <f t="shared" si="51"/>
        <v>0.124</v>
      </c>
      <c r="AT50" s="120">
        <f t="shared" si="52"/>
        <v>0.73</v>
      </c>
      <c r="AU50" s="120">
        <f t="shared" si="53"/>
        <v>0.92</v>
      </c>
      <c r="AV50" s="120">
        <f t="shared" si="54"/>
        <v>0.83</v>
      </c>
      <c r="AW50" s="121">
        <f t="shared" si="55"/>
        <v>4</v>
      </c>
      <c r="AX50" s="121">
        <f t="shared" si="56"/>
        <v>4</v>
      </c>
      <c r="AY50" s="217">
        <f t="shared" si="57"/>
        <v>4</v>
      </c>
    </row>
    <row r="51" spans="1:51" ht="13.15" customHeight="1">
      <c r="A51" s="65">
        <v>10310</v>
      </c>
      <c r="B51" s="65" t="s">
        <v>185</v>
      </c>
      <c r="C51" s="214" t="str">
        <f>Rollover!A51</f>
        <v>Ford</v>
      </c>
      <c r="D51" s="73" t="str">
        <f>Rollover!B51</f>
        <v>F-150 SuperCab PU/EC 4WD</v>
      </c>
      <c r="E51" s="119" t="s">
        <v>186</v>
      </c>
      <c r="F51" s="215">
        <f>Rollover!C51</f>
        <v>2019</v>
      </c>
      <c r="G51" s="11">
        <v>298.32900000000001</v>
      </c>
      <c r="H51" s="12">
        <v>0.32500000000000001</v>
      </c>
      <c r="I51" s="12">
        <v>1408.3710000000001</v>
      </c>
      <c r="J51" s="12">
        <v>408.55099999999999</v>
      </c>
      <c r="K51" s="12">
        <v>24.28</v>
      </c>
      <c r="L51" s="12">
        <v>46.655000000000001</v>
      </c>
      <c r="M51" s="12">
        <v>2467.0720000000001</v>
      </c>
      <c r="N51" s="13">
        <v>766.00900000000001</v>
      </c>
      <c r="O51" s="11">
        <v>490.86700000000002</v>
      </c>
      <c r="P51" s="12">
        <v>0.41</v>
      </c>
      <c r="Q51" s="12">
        <v>733.54899999999998</v>
      </c>
      <c r="R51" s="12">
        <v>488.92899999999997</v>
      </c>
      <c r="S51" s="12">
        <v>15.128</v>
      </c>
      <c r="T51" s="12">
        <v>48.576000000000001</v>
      </c>
      <c r="U51" s="12">
        <v>939.11699999999996</v>
      </c>
      <c r="V51" s="13">
        <v>486.62099999999998</v>
      </c>
      <c r="W51" s="216">
        <f t="shared" si="29"/>
        <v>8.8823302531117823E-3</v>
      </c>
      <c r="X51" s="6">
        <f t="shared" si="30"/>
        <v>6.9977175742497996E-2</v>
      </c>
      <c r="Y51" s="6">
        <f t="shared" si="31"/>
        <v>4.8561005941153806E-4</v>
      </c>
      <c r="Z51" s="6">
        <f t="shared" si="32"/>
        <v>4.5207996004463519E-5</v>
      </c>
      <c r="AA51" s="6">
        <f t="shared" si="33"/>
        <v>6.9977175742497996E-2</v>
      </c>
      <c r="AB51" s="6">
        <f t="shared" si="34"/>
        <v>2.3689183827489239E-2</v>
      </c>
      <c r="AC51" s="6">
        <f t="shared" si="35"/>
        <v>2.3689183827489239E-2</v>
      </c>
      <c r="AD51" s="6">
        <f t="shared" si="36"/>
        <v>1.0846475224513409E-2</v>
      </c>
      <c r="AE51" s="6">
        <f t="shared" si="37"/>
        <v>4.5102523310123349E-3</v>
      </c>
      <c r="AF51" s="27">
        <f t="shared" si="38"/>
        <v>1.0846475224513409E-2</v>
      </c>
      <c r="AG51" s="26">
        <f t="shared" si="39"/>
        <v>4.4798439088969515E-2</v>
      </c>
      <c r="AH51" s="6">
        <f t="shared" si="40"/>
        <v>8.1683355930183013E-2</v>
      </c>
      <c r="AI51" s="6">
        <f t="shared" si="41"/>
        <v>2.766390562999517E-4</v>
      </c>
      <c r="AJ51" s="6">
        <f t="shared" si="42"/>
        <v>1.1002007639658469E-4</v>
      </c>
      <c r="AK51" s="6">
        <f t="shared" si="43"/>
        <v>8.1683355930183013E-2</v>
      </c>
      <c r="AL51" s="6">
        <f t="shared" si="44"/>
        <v>1.0762949180061923E-2</v>
      </c>
      <c r="AM51" s="6">
        <f t="shared" si="45"/>
        <v>1.0762949180061923E-2</v>
      </c>
      <c r="AN51" s="6">
        <f t="shared" si="46"/>
        <v>6.1852293337168601E-3</v>
      </c>
      <c r="AO51" s="6">
        <f t="shared" si="47"/>
        <v>4.3894883374294459E-3</v>
      </c>
      <c r="AP51" s="27">
        <f t="shared" si="48"/>
        <v>6.1852293337168601E-3</v>
      </c>
      <c r="AQ51" s="216">
        <f t="shared" si="49"/>
        <v>0.11</v>
      </c>
      <c r="AR51" s="6">
        <f t="shared" si="50"/>
        <v>0.13800000000000001</v>
      </c>
      <c r="AS51" s="6">
        <f t="shared" si="51"/>
        <v>0.124</v>
      </c>
      <c r="AT51" s="120">
        <f t="shared" si="52"/>
        <v>0.73</v>
      </c>
      <c r="AU51" s="120">
        <f t="shared" si="53"/>
        <v>0.92</v>
      </c>
      <c r="AV51" s="120">
        <f t="shared" si="54"/>
        <v>0.83</v>
      </c>
      <c r="AW51" s="121">
        <f t="shared" si="55"/>
        <v>4</v>
      </c>
      <c r="AX51" s="121">
        <f t="shared" si="56"/>
        <v>4</v>
      </c>
      <c r="AY51" s="217">
        <f t="shared" si="57"/>
        <v>4</v>
      </c>
    </row>
    <row r="52" spans="1:51" ht="13.15" customHeight="1">
      <c r="A52" s="65">
        <v>10310</v>
      </c>
      <c r="B52" s="65" t="s">
        <v>185</v>
      </c>
      <c r="C52" s="219" t="str">
        <f>Rollover!A52</f>
        <v>Ford</v>
      </c>
      <c r="D52" s="218" t="str">
        <f>Rollover!B52</f>
        <v>F-150 Regular Cab PU/RC 2WD</v>
      </c>
      <c r="E52" s="119" t="s">
        <v>186</v>
      </c>
      <c r="F52" s="215">
        <f>Rollover!C52</f>
        <v>2019</v>
      </c>
      <c r="G52" s="11">
        <v>298.32900000000001</v>
      </c>
      <c r="H52" s="12">
        <v>0.32500000000000001</v>
      </c>
      <c r="I52" s="12">
        <v>1408.3710000000001</v>
      </c>
      <c r="J52" s="12">
        <v>408.55099999999999</v>
      </c>
      <c r="K52" s="12">
        <v>24.28</v>
      </c>
      <c r="L52" s="12">
        <v>46.655000000000001</v>
      </c>
      <c r="M52" s="12">
        <v>2467.0720000000001</v>
      </c>
      <c r="N52" s="13">
        <v>766.00900000000001</v>
      </c>
      <c r="O52" s="11">
        <v>490.86700000000002</v>
      </c>
      <c r="P52" s="12">
        <v>0.41</v>
      </c>
      <c r="Q52" s="12">
        <v>733.54899999999998</v>
      </c>
      <c r="R52" s="12">
        <v>488.92899999999997</v>
      </c>
      <c r="S52" s="12">
        <v>15.128</v>
      </c>
      <c r="T52" s="12">
        <v>48.576000000000001</v>
      </c>
      <c r="U52" s="12">
        <v>939.11699999999996</v>
      </c>
      <c r="V52" s="13">
        <v>486.62099999999998</v>
      </c>
      <c r="W52" s="216">
        <f t="shared" si="29"/>
        <v>8.8823302531117823E-3</v>
      </c>
      <c r="X52" s="6">
        <f t="shared" si="30"/>
        <v>6.9977175742497996E-2</v>
      </c>
      <c r="Y52" s="6">
        <f t="shared" si="31"/>
        <v>4.8561005941153806E-4</v>
      </c>
      <c r="Z52" s="6">
        <f t="shared" si="32"/>
        <v>4.5207996004463519E-5</v>
      </c>
      <c r="AA52" s="6">
        <f t="shared" si="33"/>
        <v>6.9977175742497996E-2</v>
      </c>
      <c r="AB52" s="6">
        <f t="shared" si="34"/>
        <v>2.3689183827489239E-2</v>
      </c>
      <c r="AC52" s="6">
        <f t="shared" si="35"/>
        <v>2.3689183827489239E-2</v>
      </c>
      <c r="AD52" s="6">
        <f t="shared" si="36"/>
        <v>1.0846475224513409E-2</v>
      </c>
      <c r="AE52" s="6">
        <f t="shared" si="37"/>
        <v>4.5102523310123349E-3</v>
      </c>
      <c r="AF52" s="27">
        <f t="shared" si="38"/>
        <v>1.0846475224513409E-2</v>
      </c>
      <c r="AG52" s="26">
        <f t="shared" si="39"/>
        <v>4.4798439088969515E-2</v>
      </c>
      <c r="AH52" s="6">
        <f t="shared" si="40"/>
        <v>8.1683355930183013E-2</v>
      </c>
      <c r="AI52" s="6">
        <f t="shared" si="41"/>
        <v>2.766390562999517E-4</v>
      </c>
      <c r="AJ52" s="6">
        <f t="shared" si="42"/>
        <v>1.1002007639658469E-4</v>
      </c>
      <c r="AK52" s="6">
        <f t="shared" si="43"/>
        <v>8.1683355930183013E-2</v>
      </c>
      <c r="AL52" s="6">
        <f t="shared" si="44"/>
        <v>1.0762949180061923E-2</v>
      </c>
      <c r="AM52" s="6">
        <f t="shared" si="45"/>
        <v>1.0762949180061923E-2</v>
      </c>
      <c r="AN52" s="6">
        <f t="shared" si="46"/>
        <v>6.1852293337168601E-3</v>
      </c>
      <c r="AO52" s="6">
        <f t="shared" si="47"/>
        <v>4.3894883374294459E-3</v>
      </c>
      <c r="AP52" s="27">
        <f t="shared" si="48"/>
        <v>6.1852293337168601E-3</v>
      </c>
      <c r="AQ52" s="216">
        <f t="shared" si="49"/>
        <v>0.11</v>
      </c>
      <c r="AR52" s="6">
        <f t="shared" si="50"/>
        <v>0.13800000000000001</v>
      </c>
      <c r="AS52" s="6">
        <f t="shared" si="51"/>
        <v>0.124</v>
      </c>
      <c r="AT52" s="120">
        <f t="shared" si="52"/>
        <v>0.73</v>
      </c>
      <c r="AU52" s="120">
        <f t="shared" si="53"/>
        <v>0.92</v>
      </c>
      <c r="AV52" s="120">
        <f t="shared" si="54"/>
        <v>0.83</v>
      </c>
      <c r="AW52" s="121">
        <f t="shared" si="55"/>
        <v>4</v>
      </c>
      <c r="AX52" s="121">
        <f t="shared" si="56"/>
        <v>4</v>
      </c>
      <c r="AY52" s="217">
        <f t="shared" si="57"/>
        <v>4</v>
      </c>
    </row>
    <row r="53" spans="1:51" ht="13.15" customHeight="1">
      <c r="A53" s="65">
        <v>10310</v>
      </c>
      <c r="B53" s="65" t="s">
        <v>185</v>
      </c>
      <c r="C53" s="219" t="str">
        <f>Rollover!A53</f>
        <v>Ford</v>
      </c>
      <c r="D53" s="218" t="str">
        <f>Rollover!B53</f>
        <v>F-150 Regular Cab PU/RC 4WD</v>
      </c>
      <c r="E53" s="119" t="s">
        <v>186</v>
      </c>
      <c r="F53" s="215">
        <f>Rollover!C53</f>
        <v>2019</v>
      </c>
      <c r="G53" s="26">
        <v>298.32900000000001</v>
      </c>
      <c r="H53" s="6">
        <v>0.32500000000000001</v>
      </c>
      <c r="I53" s="6">
        <v>1408.3710000000001</v>
      </c>
      <c r="J53" s="6">
        <v>408.55099999999999</v>
      </c>
      <c r="K53" s="6">
        <v>24.28</v>
      </c>
      <c r="L53" s="6">
        <v>46.655000000000001</v>
      </c>
      <c r="M53" s="6">
        <v>2467.0720000000001</v>
      </c>
      <c r="N53" s="27">
        <v>766.00900000000001</v>
      </c>
      <c r="O53" s="26">
        <v>490.86700000000002</v>
      </c>
      <c r="P53" s="6">
        <v>0.41</v>
      </c>
      <c r="Q53" s="6">
        <v>733.54899999999998</v>
      </c>
      <c r="R53" s="6">
        <v>488.92899999999997</v>
      </c>
      <c r="S53" s="6">
        <v>15.128</v>
      </c>
      <c r="T53" s="6">
        <v>48.576000000000001</v>
      </c>
      <c r="U53" s="6">
        <v>939.11699999999996</v>
      </c>
      <c r="V53" s="27">
        <v>486.62099999999998</v>
      </c>
      <c r="W53" s="216">
        <f t="shared" si="29"/>
        <v>8.8823302531117823E-3</v>
      </c>
      <c r="X53" s="6">
        <f t="shared" si="30"/>
        <v>6.9977175742497996E-2</v>
      </c>
      <c r="Y53" s="6">
        <f t="shared" si="31"/>
        <v>4.8561005941153806E-4</v>
      </c>
      <c r="Z53" s="6">
        <f t="shared" si="32"/>
        <v>4.5207996004463519E-5</v>
      </c>
      <c r="AA53" s="6">
        <f t="shared" si="33"/>
        <v>6.9977175742497996E-2</v>
      </c>
      <c r="AB53" s="6">
        <f t="shared" si="34"/>
        <v>2.3689183827489239E-2</v>
      </c>
      <c r="AC53" s="6">
        <f t="shared" si="35"/>
        <v>2.3689183827489239E-2</v>
      </c>
      <c r="AD53" s="6">
        <f t="shared" si="36"/>
        <v>1.0846475224513409E-2</v>
      </c>
      <c r="AE53" s="6">
        <f t="shared" si="37"/>
        <v>4.5102523310123349E-3</v>
      </c>
      <c r="AF53" s="27">
        <f t="shared" si="38"/>
        <v>1.0846475224513409E-2</v>
      </c>
      <c r="AG53" s="26">
        <f t="shared" si="39"/>
        <v>4.4798439088969515E-2</v>
      </c>
      <c r="AH53" s="6">
        <f t="shared" si="40"/>
        <v>8.1683355930183013E-2</v>
      </c>
      <c r="AI53" s="6">
        <f t="shared" si="41"/>
        <v>2.766390562999517E-4</v>
      </c>
      <c r="AJ53" s="6">
        <f t="shared" si="42"/>
        <v>1.1002007639658469E-4</v>
      </c>
      <c r="AK53" s="6">
        <f t="shared" si="43"/>
        <v>8.1683355930183013E-2</v>
      </c>
      <c r="AL53" s="6">
        <f t="shared" si="44"/>
        <v>1.0762949180061923E-2</v>
      </c>
      <c r="AM53" s="6">
        <f t="shared" si="45"/>
        <v>1.0762949180061923E-2</v>
      </c>
      <c r="AN53" s="6">
        <f t="shared" si="46"/>
        <v>6.1852293337168601E-3</v>
      </c>
      <c r="AO53" s="6">
        <f t="shared" si="47"/>
        <v>4.3894883374294459E-3</v>
      </c>
      <c r="AP53" s="27">
        <f t="shared" si="48"/>
        <v>6.1852293337168601E-3</v>
      </c>
      <c r="AQ53" s="216">
        <f t="shared" si="49"/>
        <v>0.11</v>
      </c>
      <c r="AR53" s="6">
        <f t="shared" si="50"/>
        <v>0.13800000000000001</v>
      </c>
      <c r="AS53" s="6">
        <f t="shared" si="51"/>
        <v>0.124</v>
      </c>
      <c r="AT53" s="120">
        <f t="shared" si="52"/>
        <v>0.73</v>
      </c>
      <c r="AU53" s="120">
        <f t="shared" si="53"/>
        <v>0.92</v>
      </c>
      <c r="AV53" s="120">
        <f t="shared" si="54"/>
        <v>0.83</v>
      </c>
      <c r="AW53" s="121">
        <f t="shared" si="55"/>
        <v>4</v>
      </c>
      <c r="AX53" s="121">
        <f t="shared" si="56"/>
        <v>4</v>
      </c>
      <c r="AY53" s="217">
        <f t="shared" si="57"/>
        <v>4</v>
      </c>
    </row>
    <row r="54" spans="1:51" ht="13.15" customHeight="1">
      <c r="A54" s="134">
        <v>10714</v>
      </c>
      <c r="B54" s="66" t="s">
        <v>323</v>
      </c>
      <c r="C54" s="214" t="str">
        <f>Rollover!A54</f>
        <v>Ford</v>
      </c>
      <c r="D54" s="73" t="str">
        <f>Rollover!B54</f>
        <v>F-250 Crew Cab PU/CC 2WD</v>
      </c>
      <c r="E54" s="119" t="s">
        <v>191</v>
      </c>
      <c r="F54" s="215">
        <f>Rollover!C54</f>
        <v>2019</v>
      </c>
      <c r="G54" s="11">
        <v>143.40199999999999</v>
      </c>
      <c r="H54" s="12">
        <v>0.21199999999999999</v>
      </c>
      <c r="I54" s="12">
        <v>834.52200000000005</v>
      </c>
      <c r="J54" s="12">
        <v>347.93700000000001</v>
      </c>
      <c r="K54" s="12">
        <v>21.806000000000001</v>
      </c>
      <c r="L54" s="12">
        <v>38.164000000000001</v>
      </c>
      <c r="M54" s="12">
        <v>935.54600000000005</v>
      </c>
      <c r="N54" s="13">
        <v>1210.1310000000001</v>
      </c>
      <c r="O54" s="11">
        <v>206.518</v>
      </c>
      <c r="P54" s="12">
        <v>0.32400000000000001</v>
      </c>
      <c r="Q54" s="12">
        <v>773.42700000000002</v>
      </c>
      <c r="R54" s="12">
        <v>510.74799999999999</v>
      </c>
      <c r="S54" s="12">
        <v>12.228999999999999</v>
      </c>
      <c r="T54" s="12">
        <v>38.177999999999997</v>
      </c>
      <c r="U54" s="12">
        <v>1918.0119999999999</v>
      </c>
      <c r="V54" s="13">
        <v>1657.386</v>
      </c>
      <c r="W54" s="216">
        <f t="shared" si="29"/>
        <v>3.8909266301100337E-4</v>
      </c>
      <c r="X54" s="6">
        <f t="shared" si="30"/>
        <v>5.6812195876848763E-2</v>
      </c>
      <c r="Y54" s="6">
        <f t="shared" si="31"/>
        <v>1.2432212483237751E-4</v>
      </c>
      <c r="Z54" s="6">
        <f t="shared" si="32"/>
        <v>3.9146921476219996E-5</v>
      </c>
      <c r="AA54" s="6">
        <f t="shared" si="33"/>
        <v>5.6812195876848763E-2</v>
      </c>
      <c r="AB54" s="6">
        <f t="shared" si="34"/>
        <v>1.7142848911192568E-2</v>
      </c>
      <c r="AC54" s="6">
        <f t="shared" si="35"/>
        <v>1.7142848911192568E-2</v>
      </c>
      <c r="AD54" s="6">
        <f t="shared" si="36"/>
        <v>4.9235473296150327E-3</v>
      </c>
      <c r="AE54" s="6">
        <f t="shared" si="37"/>
        <v>5.6743094721944569E-3</v>
      </c>
      <c r="AF54" s="27">
        <f t="shared" si="38"/>
        <v>5.6743094721944569E-3</v>
      </c>
      <c r="AG54" s="26">
        <f t="shared" si="39"/>
        <v>2.0683809938929387E-3</v>
      </c>
      <c r="AH54" s="6">
        <f t="shared" si="40"/>
        <v>6.9849153937143846E-2</v>
      </c>
      <c r="AI54" s="6">
        <f t="shared" si="41"/>
        <v>3.2150361656633949E-4</v>
      </c>
      <c r="AJ54" s="6">
        <f t="shared" si="42"/>
        <v>1.1945157501627212E-4</v>
      </c>
      <c r="AK54" s="6">
        <f t="shared" si="43"/>
        <v>6.9849153937143846E-2</v>
      </c>
      <c r="AL54" s="6">
        <f t="shared" si="44"/>
        <v>6.1577124100170317E-3</v>
      </c>
      <c r="AM54" s="6">
        <f t="shared" si="45"/>
        <v>6.1577124100170317E-3</v>
      </c>
      <c r="AN54" s="6">
        <f t="shared" si="46"/>
        <v>1.2950744607416942E-2</v>
      </c>
      <c r="AO54" s="6">
        <f t="shared" si="47"/>
        <v>1.0643160384799281E-2</v>
      </c>
      <c r="AP54" s="27">
        <f t="shared" si="48"/>
        <v>1.2950744607416942E-2</v>
      </c>
      <c r="AQ54" s="216">
        <f t="shared" si="49"/>
        <v>7.9000000000000001E-2</v>
      </c>
      <c r="AR54" s="6">
        <f t="shared" si="50"/>
        <v>8.8999999999999996E-2</v>
      </c>
      <c r="AS54" s="6">
        <f t="shared" si="51"/>
        <v>8.4000000000000005E-2</v>
      </c>
      <c r="AT54" s="120">
        <f t="shared" si="52"/>
        <v>0.53</v>
      </c>
      <c r="AU54" s="120">
        <f t="shared" si="53"/>
        <v>0.59</v>
      </c>
      <c r="AV54" s="120">
        <f t="shared" si="54"/>
        <v>0.56000000000000005</v>
      </c>
      <c r="AW54" s="121">
        <f t="shared" si="55"/>
        <v>5</v>
      </c>
      <c r="AX54" s="121">
        <f t="shared" si="56"/>
        <v>5</v>
      </c>
      <c r="AY54" s="217">
        <f t="shared" si="57"/>
        <v>5</v>
      </c>
    </row>
    <row r="55" spans="1:51" ht="13.15" customHeight="1">
      <c r="A55" s="134">
        <v>10714</v>
      </c>
      <c r="B55" s="66" t="s">
        <v>323</v>
      </c>
      <c r="C55" s="214" t="str">
        <f>Rollover!A55</f>
        <v>Ford</v>
      </c>
      <c r="D55" s="73" t="str">
        <f>Rollover!B55</f>
        <v>F-250 Crew Cab PU/CC 4WD</v>
      </c>
      <c r="E55" s="119" t="s">
        <v>191</v>
      </c>
      <c r="F55" s="215">
        <f>Rollover!C55</f>
        <v>2019</v>
      </c>
      <c r="G55" s="11">
        <v>143.40199999999999</v>
      </c>
      <c r="H55" s="12">
        <v>0.21199999999999999</v>
      </c>
      <c r="I55" s="12">
        <v>834.52200000000005</v>
      </c>
      <c r="J55" s="12">
        <v>347.93700000000001</v>
      </c>
      <c r="K55" s="12">
        <v>21.806000000000001</v>
      </c>
      <c r="L55" s="12">
        <v>38.164000000000001</v>
      </c>
      <c r="M55" s="12">
        <v>935.54600000000005</v>
      </c>
      <c r="N55" s="13">
        <v>1210.1310000000001</v>
      </c>
      <c r="O55" s="11">
        <v>206.518</v>
      </c>
      <c r="P55" s="12">
        <v>0.32400000000000001</v>
      </c>
      <c r="Q55" s="12">
        <v>773.42700000000002</v>
      </c>
      <c r="R55" s="12">
        <v>510.74799999999999</v>
      </c>
      <c r="S55" s="12">
        <v>12.228999999999999</v>
      </c>
      <c r="T55" s="12">
        <v>38.177999999999997</v>
      </c>
      <c r="U55" s="12">
        <v>1918.0119999999999</v>
      </c>
      <c r="V55" s="13">
        <v>1657.386</v>
      </c>
      <c r="W55" s="216">
        <f>NORMDIST(LN(G55),7.45231,0.73998,1)</f>
        <v>3.8909266301100337E-4</v>
      </c>
      <c r="X55" s="6">
        <f>1/(1+EXP(3.2269-1.9688*H55))</f>
        <v>5.6812195876848763E-2</v>
      </c>
      <c r="Y55" s="6">
        <f>1/(1+EXP(10.9745-2.375*I55/1000))</f>
        <v>1.2432212483237751E-4</v>
      </c>
      <c r="Z55" s="6">
        <f>1/(1+EXP(10.9745-2.375*J55/1000))</f>
        <v>3.9146921476219996E-5</v>
      </c>
      <c r="AA55" s="6">
        <f>MAX(X55,Y55,Z55)</f>
        <v>5.6812195876848763E-2</v>
      </c>
      <c r="AB55" s="6">
        <f>1/(1+EXP(12.597-0.05861*35-1.568*(K55^0.4612)))</f>
        <v>1.7142848911192568E-2</v>
      </c>
      <c r="AC55" s="6">
        <f>AB55</f>
        <v>1.7142848911192568E-2</v>
      </c>
      <c r="AD55" s="6">
        <f>1/(1+EXP(5.7949-0.5196*M55/1000))</f>
        <v>4.9235473296150327E-3</v>
      </c>
      <c r="AE55" s="6">
        <f>1/(1+EXP(5.7949-0.5196*N55/1000))</f>
        <v>5.6743094721944569E-3</v>
      </c>
      <c r="AF55" s="27">
        <f>MAX(AD55,AE55)</f>
        <v>5.6743094721944569E-3</v>
      </c>
      <c r="AG55" s="26">
        <f>NORMDIST(LN(O55),7.45231,0.73998,1)</f>
        <v>2.0683809938929387E-3</v>
      </c>
      <c r="AH55" s="6">
        <f>1/(1+EXP(3.2269-1.9688*P55))</f>
        <v>6.9849153937143846E-2</v>
      </c>
      <c r="AI55" s="6">
        <f>1/(1+EXP(10.958-3.77*Q55/1000))</f>
        <v>3.2150361656633949E-4</v>
      </c>
      <c r="AJ55" s="6">
        <f>1/(1+EXP(10.958-3.77*R55/1000))</f>
        <v>1.1945157501627212E-4</v>
      </c>
      <c r="AK55" s="6">
        <f>MAX(AH55,AI55,AJ55)</f>
        <v>6.9849153937143846E-2</v>
      </c>
      <c r="AL55" s="6">
        <f>1/(1+EXP(12.597-0.05861*35-1.568*((S55/0.817)^0.4612)))</f>
        <v>6.1577124100170317E-3</v>
      </c>
      <c r="AM55" s="6">
        <f>AL55</f>
        <v>6.1577124100170317E-3</v>
      </c>
      <c r="AN55" s="6">
        <f>1/(1+EXP(5.7949-0.7619*U55/1000))</f>
        <v>1.2950744607416942E-2</v>
      </c>
      <c r="AO55" s="6">
        <f>1/(1+EXP(5.7949-0.7619*V55/1000))</f>
        <v>1.0643160384799281E-2</v>
      </c>
      <c r="AP55" s="27">
        <f>MAX(AN55,AO55)</f>
        <v>1.2950744607416942E-2</v>
      </c>
      <c r="AQ55" s="216">
        <f>ROUND(1-(1-W55)*(1-AA55)*(1-AC55)*(1-AF55),3)</f>
        <v>7.9000000000000001E-2</v>
      </c>
      <c r="AR55" s="6">
        <f>ROUND(1-(1-AG55)*(1-AK55)*(1-AM55)*(1-AP55),3)</f>
        <v>8.8999999999999996E-2</v>
      </c>
      <c r="AS55" s="6">
        <f>ROUND(AVERAGE(AR55,AQ55),3)</f>
        <v>8.4000000000000005E-2</v>
      </c>
      <c r="AT55" s="120">
        <f t="shared" ref="AT55:AV55" si="87">ROUND(AQ55/0.15,2)</f>
        <v>0.53</v>
      </c>
      <c r="AU55" s="120">
        <f t="shared" si="87"/>
        <v>0.59</v>
      </c>
      <c r="AV55" s="120">
        <f t="shared" si="87"/>
        <v>0.56000000000000005</v>
      </c>
      <c r="AW55" s="121">
        <f t="shared" ref="AW55:AY55" si="88">IF(AT55&lt;0.67,5,IF(AT55&lt;1,4,IF(AT55&lt;1.33,3,IF(AT55&lt;2.67,2,1))))</f>
        <v>5</v>
      </c>
      <c r="AX55" s="121">
        <f t="shared" si="88"/>
        <v>5</v>
      </c>
      <c r="AY55" s="217">
        <f t="shared" si="88"/>
        <v>5</v>
      </c>
    </row>
    <row r="56" spans="1:51" ht="13.15" customHeight="1">
      <c r="A56" s="134">
        <v>10768</v>
      </c>
      <c r="B56" s="66" t="s">
        <v>352</v>
      </c>
      <c r="C56" s="214" t="str">
        <f>Rollover!A56</f>
        <v>Honda</v>
      </c>
      <c r="D56" s="73" t="str">
        <f>Rollover!B56</f>
        <v>CR-V SUV AWD</v>
      </c>
      <c r="E56" s="119" t="s">
        <v>189</v>
      </c>
      <c r="F56" s="215">
        <f>Rollover!C56</f>
        <v>2019</v>
      </c>
      <c r="G56" s="11">
        <v>141.38800000000001</v>
      </c>
      <c r="H56" s="12">
        <v>0.27200000000000002</v>
      </c>
      <c r="I56" s="12">
        <v>780.46400000000006</v>
      </c>
      <c r="J56" s="12">
        <v>309.52499999999998</v>
      </c>
      <c r="K56" s="12">
        <v>21.716999999999999</v>
      </c>
      <c r="L56" s="12">
        <v>36.122</v>
      </c>
      <c r="M56" s="12">
        <v>289.81200000000001</v>
      </c>
      <c r="N56" s="13">
        <v>85.242999999999995</v>
      </c>
      <c r="O56" s="11">
        <v>308.99700000000001</v>
      </c>
      <c r="P56" s="12">
        <v>0.373</v>
      </c>
      <c r="Q56" s="12">
        <v>711.50699999999995</v>
      </c>
      <c r="R56" s="12">
        <v>426.78300000000002</v>
      </c>
      <c r="S56" s="12">
        <v>15.497</v>
      </c>
      <c r="T56" s="12">
        <v>35.210999999999999</v>
      </c>
      <c r="U56" s="12">
        <v>1229.5</v>
      </c>
      <c r="V56" s="13">
        <v>1079.633</v>
      </c>
      <c r="W56" s="216">
        <f t="shared" si="29"/>
        <v>3.6301816708863899E-4</v>
      </c>
      <c r="X56" s="6">
        <f t="shared" si="30"/>
        <v>6.3483542265887899E-2</v>
      </c>
      <c r="Y56" s="6">
        <f t="shared" si="31"/>
        <v>1.0934447363322363E-4</v>
      </c>
      <c r="Z56" s="6">
        <f t="shared" si="32"/>
        <v>3.5733788527753623E-5</v>
      </c>
      <c r="AA56" s="6">
        <f t="shared" si="33"/>
        <v>6.3483542265887899E-2</v>
      </c>
      <c r="AB56" s="6">
        <f t="shared" si="34"/>
        <v>1.6937786004658478E-2</v>
      </c>
      <c r="AC56" s="6">
        <f t="shared" si="35"/>
        <v>1.6937786004658478E-2</v>
      </c>
      <c r="AD56" s="6">
        <f t="shared" si="36"/>
        <v>3.5251051345522298E-3</v>
      </c>
      <c r="AE56" s="6">
        <f t="shared" si="37"/>
        <v>3.1707613827554101E-3</v>
      </c>
      <c r="AF56" s="27">
        <f t="shared" si="38"/>
        <v>3.5251051345522298E-3</v>
      </c>
      <c r="AG56" s="26">
        <f t="shared" si="39"/>
        <v>1.0089398651115583E-2</v>
      </c>
      <c r="AH56" s="6">
        <f t="shared" si="40"/>
        <v>7.6382980614905518E-2</v>
      </c>
      <c r="AI56" s="6">
        <f t="shared" si="41"/>
        <v>2.5458565210977914E-4</v>
      </c>
      <c r="AJ56" s="6">
        <f t="shared" si="42"/>
        <v>8.7042405702431513E-5</v>
      </c>
      <c r="AK56" s="6">
        <f t="shared" si="43"/>
        <v>7.6382980614905518E-2</v>
      </c>
      <c r="AL56" s="6">
        <f t="shared" si="44"/>
        <v>1.1504022144579597E-2</v>
      </c>
      <c r="AM56" s="6">
        <f t="shared" si="45"/>
        <v>1.1504022144579597E-2</v>
      </c>
      <c r="AN56" s="6">
        <f t="shared" si="46"/>
        <v>7.70505369804011E-3</v>
      </c>
      <c r="AO56" s="6">
        <f t="shared" si="47"/>
        <v>6.8793525219073932E-3</v>
      </c>
      <c r="AP56" s="27">
        <f t="shared" si="48"/>
        <v>7.70505369804011E-3</v>
      </c>
      <c r="AQ56" s="216">
        <f t="shared" si="49"/>
        <v>8.3000000000000004E-2</v>
      </c>
      <c r="AR56" s="6">
        <f t="shared" si="50"/>
        <v>0.10299999999999999</v>
      </c>
      <c r="AS56" s="6">
        <f t="shared" si="51"/>
        <v>9.2999999999999999E-2</v>
      </c>
      <c r="AT56" s="120">
        <f t="shared" si="52"/>
        <v>0.55000000000000004</v>
      </c>
      <c r="AU56" s="120">
        <f t="shared" si="53"/>
        <v>0.69</v>
      </c>
      <c r="AV56" s="120">
        <f t="shared" si="54"/>
        <v>0.62</v>
      </c>
      <c r="AW56" s="121">
        <f t="shared" si="55"/>
        <v>5</v>
      </c>
      <c r="AX56" s="121">
        <f t="shared" si="56"/>
        <v>4</v>
      </c>
      <c r="AY56" s="217">
        <f t="shared" si="57"/>
        <v>5</v>
      </c>
    </row>
    <row r="57" spans="1:51" ht="13.15" customHeight="1">
      <c r="A57" s="134">
        <v>10768</v>
      </c>
      <c r="B57" s="66" t="s">
        <v>352</v>
      </c>
      <c r="C57" s="214" t="str">
        <f>Rollover!A57</f>
        <v>Honda</v>
      </c>
      <c r="D57" s="73" t="str">
        <f>Rollover!B57</f>
        <v>CR-V SUV FWD</v>
      </c>
      <c r="E57" s="119" t="s">
        <v>189</v>
      </c>
      <c r="F57" s="215">
        <f>Rollover!C57</f>
        <v>2019</v>
      </c>
      <c r="G57" s="11">
        <v>141.38800000000001</v>
      </c>
      <c r="H57" s="12">
        <v>0.27200000000000002</v>
      </c>
      <c r="I57" s="12">
        <v>780.46400000000006</v>
      </c>
      <c r="J57" s="12">
        <v>309.52499999999998</v>
      </c>
      <c r="K57" s="12">
        <v>21.716999999999999</v>
      </c>
      <c r="L57" s="12">
        <v>36.122</v>
      </c>
      <c r="M57" s="12">
        <v>289.81200000000001</v>
      </c>
      <c r="N57" s="13">
        <v>85.242999999999995</v>
      </c>
      <c r="O57" s="11">
        <v>308.99700000000001</v>
      </c>
      <c r="P57" s="12">
        <v>0.373</v>
      </c>
      <c r="Q57" s="12">
        <v>711.50699999999995</v>
      </c>
      <c r="R57" s="12">
        <v>426.78300000000002</v>
      </c>
      <c r="S57" s="12">
        <v>15.497</v>
      </c>
      <c r="T57" s="12">
        <v>35.210999999999999</v>
      </c>
      <c r="U57" s="12">
        <v>1229.5</v>
      </c>
      <c r="V57" s="13">
        <v>1079.633</v>
      </c>
      <c r="W57" s="216">
        <f t="shared" si="29"/>
        <v>3.6301816708863899E-4</v>
      </c>
      <c r="X57" s="6">
        <f t="shared" si="30"/>
        <v>6.3483542265887899E-2</v>
      </c>
      <c r="Y57" s="6">
        <f t="shared" si="31"/>
        <v>1.0934447363322363E-4</v>
      </c>
      <c r="Z57" s="6">
        <f t="shared" si="32"/>
        <v>3.5733788527753623E-5</v>
      </c>
      <c r="AA57" s="6">
        <f t="shared" si="33"/>
        <v>6.3483542265887899E-2</v>
      </c>
      <c r="AB57" s="6">
        <f t="shared" si="34"/>
        <v>1.6937786004658478E-2</v>
      </c>
      <c r="AC57" s="6">
        <f t="shared" si="35"/>
        <v>1.6937786004658478E-2</v>
      </c>
      <c r="AD57" s="6">
        <f t="shared" si="36"/>
        <v>3.5251051345522298E-3</v>
      </c>
      <c r="AE57" s="6">
        <f t="shared" si="37"/>
        <v>3.1707613827554101E-3</v>
      </c>
      <c r="AF57" s="27">
        <f t="shared" si="38"/>
        <v>3.5251051345522298E-3</v>
      </c>
      <c r="AG57" s="26">
        <f t="shared" si="39"/>
        <v>1.0089398651115583E-2</v>
      </c>
      <c r="AH57" s="6">
        <f t="shared" si="40"/>
        <v>7.6382980614905518E-2</v>
      </c>
      <c r="AI57" s="6">
        <f t="shared" si="41"/>
        <v>2.5458565210977914E-4</v>
      </c>
      <c r="AJ57" s="6">
        <f t="shared" si="42"/>
        <v>8.7042405702431513E-5</v>
      </c>
      <c r="AK57" s="6">
        <f t="shared" si="43"/>
        <v>7.6382980614905518E-2</v>
      </c>
      <c r="AL57" s="6">
        <f t="shared" si="44"/>
        <v>1.1504022144579597E-2</v>
      </c>
      <c r="AM57" s="6">
        <f t="shared" si="45"/>
        <v>1.1504022144579597E-2</v>
      </c>
      <c r="AN57" s="6">
        <f t="shared" si="46"/>
        <v>7.70505369804011E-3</v>
      </c>
      <c r="AO57" s="6">
        <f t="shared" si="47"/>
        <v>6.8793525219073932E-3</v>
      </c>
      <c r="AP57" s="27">
        <f t="shared" si="48"/>
        <v>7.70505369804011E-3</v>
      </c>
      <c r="AQ57" s="216">
        <f t="shared" si="49"/>
        <v>8.3000000000000004E-2</v>
      </c>
      <c r="AR57" s="6">
        <f t="shared" si="50"/>
        <v>0.10299999999999999</v>
      </c>
      <c r="AS57" s="6">
        <f t="shared" si="51"/>
        <v>9.2999999999999999E-2</v>
      </c>
      <c r="AT57" s="120">
        <f t="shared" si="52"/>
        <v>0.55000000000000004</v>
      </c>
      <c r="AU57" s="120">
        <f t="shared" si="53"/>
        <v>0.69</v>
      </c>
      <c r="AV57" s="120">
        <f t="shared" si="54"/>
        <v>0.62</v>
      </c>
      <c r="AW57" s="121">
        <f t="shared" si="55"/>
        <v>5</v>
      </c>
      <c r="AX57" s="121">
        <f t="shared" si="56"/>
        <v>4</v>
      </c>
      <c r="AY57" s="217">
        <f t="shared" si="57"/>
        <v>5</v>
      </c>
    </row>
    <row r="58" spans="1:51" ht="13.15" customHeight="1">
      <c r="A58" s="133">
        <v>10387</v>
      </c>
      <c r="B58" s="44" t="s">
        <v>204</v>
      </c>
      <c r="C58" s="214" t="str">
        <f>Rollover!A58</f>
        <v>Honda</v>
      </c>
      <c r="D58" s="73" t="str">
        <f>Rollover!B58</f>
        <v>Insight 4DR FWD</v>
      </c>
      <c r="E58" s="119" t="s">
        <v>88</v>
      </c>
      <c r="F58" s="215">
        <f>Rollover!C58</f>
        <v>2019</v>
      </c>
      <c r="G58" s="11">
        <v>201.94</v>
      </c>
      <c r="H58" s="12">
        <v>0.17399999999999999</v>
      </c>
      <c r="I58" s="12">
        <v>618.69899999999996</v>
      </c>
      <c r="J58" s="12">
        <v>243.56700000000001</v>
      </c>
      <c r="K58" s="12">
        <v>21.593</v>
      </c>
      <c r="L58" s="12">
        <v>46.011000000000003</v>
      </c>
      <c r="M58" s="12">
        <v>652.39700000000005</v>
      </c>
      <c r="N58" s="13">
        <v>1258.769</v>
      </c>
      <c r="O58" s="11">
        <v>197.38499999999999</v>
      </c>
      <c r="P58" s="12">
        <v>0.25900000000000001</v>
      </c>
      <c r="Q58" s="12">
        <v>492.01299999999998</v>
      </c>
      <c r="R58" s="12">
        <v>279.25799999999998</v>
      </c>
      <c r="S58" s="12">
        <v>9.34</v>
      </c>
      <c r="T58" s="12">
        <v>39.244999999999997</v>
      </c>
      <c r="U58" s="12">
        <v>709.399</v>
      </c>
      <c r="V58" s="13">
        <v>195.268</v>
      </c>
      <c r="W58" s="216">
        <f t="shared" si="29"/>
        <v>1.8787456527730073E-3</v>
      </c>
      <c r="X58" s="6">
        <f t="shared" si="30"/>
        <v>5.2933705726148007E-2</v>
      </c>
      <c r="Y58" s="6">
        <f t="shared" si="31"/>
        <v>7.4466265736144327E-5</v>
      </c>
      <c r="Z58" s="6">
        <f t="shared" si="32"/>
        <v>3.0552656261504627E-5</v>
      </c>
      <c r="AA58" s="6">
        <f t="shared" si="33"/>
        <v>5.2933705726148007E-2</v>
      </c>
      <c r="AB58" s="6">
        <f t="shared" si="34"/>
        <v>1.6655354772788181E-2</v>
      </c>
      <c r="AC58" s="6">
        <f t="shared" si="35"/>
        <v>1.6655354772788181E-2</v>
      </c>
      <c r="AD58" s="6">
        <f t="shared" si="36"/>
        <v>4.2528055126277312E-3</v>
      </c>
      <c r="AE58" s="6">
        <f t="shared" si="37"/>
        <v>5.8186947224641459E-3</v>
      </c>
      <c r="AF58" s="27">
        <f t="shared" si="38"/>
        <v>5.8186947224641459E-3</v>
      </c>
      <c r="AG58" s="26">
        <f t="shared" si="39"/>
        <v>1.702102999411912E-3</v>
      </c>
      <c r="AH58" s="6">
        <f t="shared" si="40"/>
        <v>6.1978762730557614E-2</v>
      </c>
      <c r="AI58" s="6">
        <f t="shared" si="41"/>
        <v>1.1130656655102938E-4</v>
      </c>
      <c r="AJ58" s="6">
        <f t="shared" si="42"/>
        <v>4.9912092328191925E-5</v>
      </c>
      <c r="AK58" s="6">
        <f t="shared" si="43"/>
        <v>6.1978762730557614E-2</v>
      </c>
      <c r="AL58" s="6">
        <f t="shared" si="44"/>
        <v>3.2616646224188982E-3</v>
      </c>
      <c r="AM58" s="6">
        <f t="shared" si="45"/>
        <v>3.2616646224188982E-3</v>
      </c>
      <c r="AN58" s="6">
        <f t="shared" si="46"/>
        <v>5.1972806847069408E-3</v>
      </c>
      <c r="AO58" s="6">
        <f t="shared" si="47"/>
        <v>3.5187471946064989E-3</v>
      </c>
      <c r="AP58" s="27">
        <f t="shared" si="48"/>
        <v>5.1972806847069408E-3</v>
      </c>
      <c r="AQ58" s="216">
        <f t="shared" si="49"/>
        <v>7.5999999999999998E-2</v>
      </c>
      <c r="AR58" s="6">
        <f t="shared" si="50"/>
        <v>7.0999999999999994E-2</v>
      </c>
      <c r="AS58" s="6">
        <f t="shared" si="51"/>
        <v>7.3999999999999996E-2</v>
      </c>
      <c r="AT58" s="120">
        <f t="shared" si="52"/>
        <v>0.51</v>
      </c>
      <c r="AU58" s="120">
        <f t="shared" si="53"/>
        <v>0.47</v>
      </c>
      <c r="AV58" s="120">
        <f t="shared" si="54"/>
        <v>0.49</v>
      </c>
      <c r="AW58" s="121">
        <f t="shared" si="55"/>
        <v>5</v>
      </c>
      <c r="AX58" s="121">
        <f t="shared" si="56"/>
        <v>5</v>
      </c>
      <c r="AY58" s="217">
        <f t="shared" si="57"/>
        <v>5</v>
      </c>
    </row>
    <row r="59" spans="1:51" ht="13.15" customHeight="1">
      <c r="A59" s="65">
        <v>9326</v>
      </c>
      <c r="B59" s="65" t="s">
        <v>277</v>
      </c>
      <c r="C59" s="214" t="str">
        <f>Rollover!A59</f>
        <v>Honda</v>
      </c>
      <c r="D59" s="73" t="str">
        <f>Rollover!B59</f>
        <v>Passport SUV FWD</v>
      </c>
      <c r="E59" s="119" t="s">
        <v>88</v>
      </c>
      <c r="F59" s="215">
        <f>Rollover!C59</f>
        <v>2019</v>
      </c>
      <c r="G59" s="11">
        <v>149.452</v>
      </c>
      <c r="H59" s="12">
        <v>0.28399999999999997</v>
      </c>
      <c r="I59" s="12">
        <v>839.01800000000003</v>
      </c>
      <c r="J59" s="12">
        <v>161.98599999999999</v>
      </c>
      <c r="K59" s="12">
        <v>26.393000000000001</v>
      </c>
      <c r="L59" s="12">
        <v>40.412999999999997</v>
      </c>
      <c r="M59" s="12">
        <v>204.447</v>
      </c>
      <c r="N59" s="13">
        <v>1080.329</v>
      </c>
      <c r="O59" s="11">
        <v>215.613</v>
      </c>
      <c r="P59" s="12">
        <v>0.35399999999999998</v>
      </c>
      <c r="Q59" s="12">
        <v>514.51599999999996</v>
      </c>
      <c r="R59" s="12">
        <v>309.17200000000003</v>
      </c>
      <c r="S59" s="12">
        <v>15.262</v>
      </c>
      <c r="T59" s="12">
        <v>41.395000000000003</v>
      </c>
      <c r="U59" s="12">
        <v>2126.6439999999998</v>
      </c>
      <c r="V59" s="13">
        <v>1939.922</v>
      </c>
      <c r="W59" s="216">
        <f t="shared" si="29"/>
        <v>4.755674803460027E-4</v>
      </c>
      <c r="X59" s="6">
        <f t="shared" si="30"/>
        <v>6.4902734152616492E-2</v>
      </c>
      <c r="Y59" s="6">
        <f t="shared" si="31"/>
        <v>1.256565816562397E-4</v>
      </c>
      <c r="Z59" s="6">
        <f t="shared" si="32"/>
        <v>2.5171241597722297E-5</v>
      </c>
      <c r="AA59" s="6">
        <f t="shared" si="33"/>
        <v>6.4902734152616492E-2</v>
      </c>
      <c r="AB59" s="6">
        <f t="shared" si="34"/>
        <v>3.0741824735776049E-2</v>
      </c>
      <c r="AC59" s="6">
        <f t="shared" si="35"/>
        <v>3.0741824735776049E-2</v>
      </c>
      <c r="AD59" s="6">
        <f t="shared" si="36"/>
        <v>3.3726795943986761E-3</v>
      </c>
      <c r="AE59" s="6">
        <f t="shared" si="37"/>
        <v>5.3061891869933169E-3</v>
      </c>
      <c r="AF59" s="27">
        <f t="shared" si="38"/>
        <v>5.3061891869933169E-3</v>
      </c>
      <c r="AG59" s="26">
        <f t="shared" si="39"/>
        <v>2.4824777364278626E-3</v>
      </c>
      <c r="AH59" s="6">
        <f t="shared" si="40"/>
        <v>7.3785418944137704E-2</v>
      </c>
      <c r="AI59" s="6">
        <f t="shared" si="41"/>
        <v>1.2116033005660668E-4</v>
      </c>
      <c r="AJ59" s="6">
        <f t="shared" si="42"/>
        <v>5.5870310784534696E-5</v>
      </c>
      <c r="AK59" s="6">
        <f t="shared" si="43"/>
        <v>7.3785418944137704E-2</v>
      </c>
      <c r="AL59" s="6">
        <f t="shared" si="44"/>
        <v>1.1027544660928279E-2</v>
      </c>
      <c r="AM59" s="6">
        <f t="shared" si="45"/>
        <v>1.1027544660928279E-2</v>
      </c>
      <c r="AN59" s="6">
        <f t="shared" si="46"/>
        <v>1.5148192892479439E-2</v>
      </c>
      <c r="AO59" s="6">
        <f t="shared" si="47"/>
        <v>1.3165878670180306E-2</v>
      </c>
      <c r="AP59" s="27">
        <f t="shared" si="48"/>
        <v>1.5148192892479439E-2</v>
      </c>
      <c r="AQ59" s="216">
        <f t="shared" si="49"/>
        <v>9.9000000000000005E-2</v>
      </c>
      <c r="AR59" s="6">
        <f t="shared" si="50"/>
        <v>0.1</v>
      </c>
      <c r="AS59" s="6">
        <f t="shared" si="51"/>
        <v>0.1</v>
      </c>
      <c r="AT59" s="120">
        <f t="shared" si="52"/>
        <v>0.66</v>
      </c>
      <c r="AU59" s="120">
        <f t="shared" si="53"/>
        <v>0.67</v>
      </c>
      <c r="AV59" s="120">
        <f t="shared" si="54"/>
        <v>0.67</v>
      </c>
      <c r="AW59" s="121">
        <f t="shared" si="55"/>
        <v>5</v>
      </c>
      <c r="AX59" s="121">
        <f t="shared" si="56"/>
        <v>4</v>
      </c>
      <c r="AY59" s="217">
        <f t="shared" si="57"/>
        <v>4</v>
      </c>
    </row>
    <row r="60" spans="1:51" ht="13.15" customHeight="1">
      <c r="A60" s="65">
        <v>9326</v>
      </c>
      <c r="B60" s="65" t="s">
        <v>277</v>
      </c>
      <c r="C60" s="214" t="str">
        <f>Rollover!A60</f>
        <v>Honda</v>
      </c>
      <c r="D60" s="73" t="str">
        <f>Rollover!B60</f>
        <v>Passport SUV AWD</v>
      </c>
      <c r="E60" s="119" t="s">
        <v>88</v>
      </c>
      <c r="F60" s="215">
        <f>Rollover!C60</f>
        <v>2019</v>
      </c>
      <c r="G60" s="11">
        <v>149.452</v>
      </c>
      <c r="H60" s="12">
        <v>0.28399999999999997</v>
      </c>
      <c r="I60" s="12">
        <v>839.01800000000003</v>
      </c>
      <c r="J60" s="12">
        <v>161.98599999999999</v>
      </c>
      <c r="K60" s="12">
        <v>26.393000000000001</v>
      </c>
      <c r="L60" s="12">
        <v>40.412999999999997</v>
      </c>
      <c r="M60" s="12">
        <v>204.447</v>
      </c>
      <c r="N60" s="13">
        <v>1080.329</v>
      </c>
      <c r="O60" s="11">
        <v>215.613</v>
      </c>
      <c r="P60" s="12">
        <v>0.35399999999999998</v>
      </c>
      <c r="Q60" s="12">
        <v>514.51599999999996</v>
      </c>
      <c r="R60" s="12">
        <v>309.17200000000003</v>
      </c>
      <c r="S60" s="12">
        <v>15.262</v>
      </c>
      <c r="T60" s="12">
        <v>41.395000000000003</v>
      </c>
      <c r="U60" s="12">
        <v>2126.6439999999998</v>
      </c>
      <c r="V60" s="13">
        <v>1939.922</v>
      </c>
      <c r="W60" s="216">
        <f t="shared" si="29"/>
        <v>4.755674803460027E-4</v>
      </c>
      <c r="X60" s="6">
        <f t="shared" si="30"/>
        <v>6.4902734152616492E-2</v>
      </c>
      <c r="Y60" s="6">
        <f t="shared" si="31"/>
        <v>1.256565816562397E-4</v>
      </c>
      <c r="Z60" s="6">
        <f t="shared" si="32"/>
        <v>2.5171241597722297E-5</v>
      </c>
      <c r="AA60" s="6">
        <f t="shared" si="33"/>
        <v>6.4902734152616492E-2</v>
      </c>
      <c r="AB60" s="6">
        <f t="shared" si="34"/>
        <v>3.0741824735776049E-2</v>
      </c>
      <c r="AC60" s="6">
        <f t="shared" si="35"/>
        <v>3.0741824735776049E-2</v>
      </c>
      <c r="AD60" s="6">
        <f t="shared" si="36"/>
        <v>3.3726795943986761E-3</v>
      </c>
      <c r="AE60" s="6">
        <f t="shared" si="37"/>
        <v>5.3061891869933169E-3</v>
      </c>
      <c r="AF60" s="27">
        <f t="shared" si="38"/>
        <v>5.3061891869933169E-3</v>
      </c>
      <c r="AG60" s="26">
        <f t="shared" si="39"/>
        <v>2.4824777364278626E-3</v>
      </c>
      <c r="AH60" s="6">
        <f t="shared" si="40"/>
        <v>7.3785418944137704E-2</v>
      </c>
      <c r="AI60" s="6">
        <f t="shared" si="41"/>
        <v>1.2116033005660668E-4</v>
      </c>
      <c r="AJ60" s="6">
        <f t="shared" si="42"/>
        <v>5.5870310784534696E-5</v>
      </c>
      <c r="AK60" s="6">
        <f t="shared" si="43"/>
        <v>7.3785418944137704E-2</v>
      </c>
      <c r="AL60" s="6">
        <f t="shared" si="44"/>
        <v>1.1027544660928279E-2</v>
      </c>
      <c r="AM60" s="6">
        <f t="shared" si="45"/>
        <v>1.1027544660928279E-2</v>
      </c>
      <c r="AN60" s="6">
        <f t="shared" si="46"/>
        <v>1.5148192892479439E-2</v>
      </c>
      <c r="AO60" s="6">
        <f t="shared" si="47"/>
        <v>1.3165878670180306E-2</v>
      </c>
      <c r="AP60" s="27">
        <f t="shared" si="48"/>
        <v>1.5148192892479439E-2</v>
      </c>
      <c r="AQ60" s="216">
        <f t="shared" si="49"/>
        <v>9.9000000000000005E-2</v>
      </c>
      <c r="AR60" s="6">
        <f t="shared" si="50"/>
        <v>0.1</v>
      </c>
      <c r="AS60" s="6">
        <f t="shared" si="51"/>
        <v>0.1</v>
      </c>
      <c r="AT60" s="120">
        <f t="shared" si="52"/>
        <v>0.66</v>
      </c>
      <c r="AU60" s="120">
        <f t="shared" si="53"/>
        <v>0.67</v>
      </c>
      <c r="AV60" s="120">
        <f t="shared" si="54"/>
        <v>0.67</v>
      </c>
      <c r="AW60" s="121">
        <f t="shared" si="55"/>
        <v>5</v>
      </c>
      <c r="AX60" s="121">
        <f t="shared" si="56"/>
        <v>4</v>
      </c>
      <c r="AY60" s="217">
        <f t="shared" si="57"/>
        <v>4</v>
      </c>
    </row>
    <row r="61" spans="1:51" ht="13.15" customHeight="1">
      <c r="A61" s="134">
        <v>10672</v>
      </c>
      <c r="B61" s="66" t="s">
        <v>288</v>
      </c>
      <c r="C61" s="214" t="str">
        <f>Rollover!A61</f>
        <v>Hyundai</v>
      </c>
      <c r="D61" s="73" t="str">
        <f>Rollover!B61</f>
        <v>Kona SUV FWD</v>
      </c>
      <c r="E61" s="119" t="s">
        <v>189</v>
      </c>
      <c r="F61" s="215">
        <f>Rollover!C61</f>
        <v>2019</v>
      </c>
      <c r="G61" s="220">
        <v>205.191</v>
      </c>
      <c r="H61" s="12">
        <v>0.19800000000000001</v>
      </c>
      <c r="I61" s="12">
        <v>919.11599999999999</v>
      </c>
      <c r="J61" s="12">
        <v>252.48400000000001</v>
      </c>
      <c r="K61" s="12">
        <v>25.451000000000001</v>
      </c>
      <c r="L61" s="12">
        <v>46.457999999999998</v>
      </c>
      <c r="M61" s="12">
        <v>127.98</v>
      </c>
      <c r="N61" s="13">
        <v>1030.181</v>
      </c>
      <c r="O61" s="11">
        <v>216.91399999999999</v>
      </c>
      <c r="P61" s="12">
        <v>0.36499999999999999</v>
      </c>
      <c r="Q61" s="12">
        <v>858.23699999999997</v>
      </c>
      <c r="R61" s="12">
        <v>310.346</v>
      </c>
      <c r="S61" s="12">
        <v>15.863</v>
      </c>
      <c r="T61" s="12">
        <v>52.267000000000003</v>
      </c>
      <c r="U61" s="12">
        <v>260.48399999999998</v>
      </c>
      <c r="V61" s="13">
        <v>121.444</v>
      </c>
      <c r="W61" s="216">
        <f t="shared" si="29"/>
        <v>2.0121432338468387E-3</v>
      </c>
      <c r="X61" s="6">
        <f t="shared" si="30"/>
        <v>5.5353149259637621E-2</v>
      </c>
      <c r="Y61" s="6">
        <f t="shared" si="31"/>
        <v>1.5198153981330124E-4</v>
      </c>
      <c r="Z61" s="6">
        <f t="shared" si="32"/>
        <v>3.1206576282842768E-5</v>
      </c>
      <c r="AA61" s="6">
        <f t="shared" si="33"/>
        <v>5.5353149259637621E-2</v>
      </c>
      <c r="AB61" s="6">
        <f t="shared" si="34"/>
        <v>2.7415827010240448E-2</v>
      </c>
      <c r="AC61" s="6">
        <f t="shared" si="35"/>
        <v>2.7415827010240448E-2</v>
      </c>
      <c r="AD61" s="6">
        <f t="shared" si="36"/>
        <v>3.2417285565219428E-3</v>
      </c>
      <c r="AE61" s="6">
        <f t="shared" si="37"/>
        <v>5.1704177911751801E-3</v>
      </c>
      <c r="AF61" s="27">
        <f t="shared" si="38"/>
        <v>5.1704177911751801E-3</v>
      </c>
      <c r="AG61" s="26">
        <f t="shared" si="39"/>
        <v>2.5458922781193554E-3</v>
      </c>
      <c r="AH61" s="6">
        <f t="shared" si="40"/>
        <v>7.5279199017373247E-2</v>
      </c>
      <c r="AI61" s="6">
        <f t="shared" si="41"/>
        <v>4.4258005792096694E-4</v>
      </c>
      <c r="AJ61" s="6">
        <f t="shared" si="42"/>
        <v>5.6118125793314323E-5</v>
      </c>
      <c r="AK61" s="6">
        <f t="shared" si="43"/>
        <v>7.5279199017373247E-2</v>
      </c>
      <c r="AL61" s="6">
        <f t="shared" si="44"/>
        <v>1.2278550146415927E-2</v>
      </c>
      <c r="AM61" s="6">
        <f t="shared" si="45"/>
        <v>1.2278550146415927E-2</v>
      </c>
      <c r="AN61" s="6">
        <f t="shared" si="46"/>
        <v>3.6973407527235926E-3</v>
      </c>
      <c r="AO61" s="6">
        <f t="shared" si="47"/>
        <v>3.3269334127066824E-3</v>
      </c>
      <c r="AP61" s="27">
        <f t="shared" si="48"/>
        <v>3.6973407527235926E-3</v>
      </c>
      <c r="AQ61" s="216">
        <f t="shared" si="49"/>
        <v>8.7999999999999995E-2</v>
      </c>
      <c r="AR61" s="6">
        <f t="shared" si="50"/>
        <v>9.1999999999999998E-2</v>
      </c>
      <c r="AS61" s="6">
        <f t="shared" si="51"/>
        <v>0.09</v>
      </c>
      <c r="AT61" s="120">
        <f t="shared" si="52"/>
        <v>0.59</v>
      </c>
      <c r="AU61" s="120">
        <f t="shared" si="53"/>
        <v>0.61</v>
      </c>
      <c r="AV61" s="120">
        <f t="shared" si="54"/>
        <v>0.6</v>
      </c>
      <c r="AW61" s="121">
        <f t="shared" si="55"/>
        <v>5</v>
      </c>
      <c r="AX61" s="121">
        <f t="shared" si="56"/>
        <v>5</v>
      </c>
      <c r="AY61" s="217">
        <f t="shared" si="57"/>
        <v>5</v>
      </c>
    </row>
    <row r="62" spans="1:51" ht="13.15" customHeight="1">
      <c r="A62" s="134">
        <v>10672</v>
      </c>
      <c r="B62" s="66" t="s">
        <v>288</v>
      </c>
      <c r="C62" s="214" t="str">
        <f>Rollover!A62</f>
        <v>Hyundai</v>
      </c>
      <c r="D62" s="73" t="str">
        <f>Rollover!B62</f>
        <v>Kona SUV AWD</v>
      </c>
      <c r="E62" s="119" t="s">
        <v>189</v>
      </c>
      <c r="F62" s="215">
        <f>Rollover!C62</f>
        <v>2019</v>
      </c>
      <c r="G62" s="220">
        <v>205.191</v>
      </c>
      <c r="H62" s="12">
        <v>0.19800000000000001</v>
      </c>
      <c r="I62" s="12">
        <v>919.11599999999999</v>
      </c>
      <c r="J62" s="12">
        <v>252.48400000000001</v>
      </c>
      <c r="K62" s="12">
        <v>25.451000000000001</v>
      </c>
      <c r="L62" s="12">
        <v>46.457999999999998</v>
      </c>
      <c r="M62" s="12">
        <v>127.98</v>
      </c>
      <c r="N62" s="13">
        <v>1030.181</v>
      </c>
      <c r="O62" s="11">
        <v>216.91399999999999</v>
      </c>
      <c r="P62" s="12">
        <v>0.36499999999999999</v>
      </c>
      <c r="Q62" s="12">
        <v>858.23699999999997</v>
      </c>
      <c r="R62" s="12">
        <v>310.346</v>
      </c>
      <c r="S62" s="12">
        <v>15.863</v>
      </c>
      <c r="T62" s="12">
        <v>52.267000000000003</v>
      </c>
      <c r="U62" s="12">
        <v>260.48399999999998</v>
      </c>
      <c r="V62" s="13">
        <v>121.444</v>
      </c>
      <c r="W62" s="216">
        <f t="shared" si="29"/>
        <v>2.0121432338468387E-3</v>
      </c>
      <c r="X62" s="6">
        <f t="shared" si="30"/>
        <v>5.5353149259637621E-2</v>
      </c>
      <c r="Y62" s="6">
        <f t="shared" si="31"/>
        <v>1.5198153981330124E-4</v>
      </c>
      <c r="Z62" s="6">
        <f t="shared" si="32"/>
        <v>3.1206576282842768E-5</v>
      </c>
      <c r="AA62" s="6">
        <f t="shared" si="33"/>
        <v>5.5353149259637621E-2</v>
      </c>
      <c r="AB62" s="6">
        <f t="shared" si="34"/>
        <v>2.7415827010240448E-2</v>
      </c>
      <c r="AC62" s="6">
        <f t="shared" si="35"/>
        <v>2.7415827010240448E-2</v>
      </c>
      <c r="AD62" s="6">
        <f t="shared" si="36"/>
        <v>3.2417285565219428E-3</v>
      </c>
      <c r="AE62" s="6">
        <f t="shared" si="37"/>
        <v>5.1704177911751801E-3</v>
      </c>
      <c r="AF62" s="27">
        <f t="shared" si="38"/>
        <v>5.1704177911751801E-3</v>
      </c>
      <c r="AG62" s="26">
        <f t="shared" si="39"/>
        <v>2.5458922781193554E-3</v>
      </c>
      <c r="AH62" s="6">
        <f t="shared" si="40"/>
        <v>7.5279199017373247E-2</v>
      </c>
      <c r="AI62" s="6">
        <f t="shared" si="41"/>
        <v>4.4258005792096694E-4</v>
      </c>
      <c r="AJ62" s="6">
        <f t="shared" si="42"/>
        <v>5.6118125793314323E-5</v>
      </c>
      <c r="AK62" s="6">
        <f t="shared" si="43"/>
        <v>7.5279199017373247E-2</v>
      </c>
      <c r="AL62" s="6">
        <f t="shared" si="44"/>
        <v>1.2278550146415927E-2</v>
      </c>
      <c r="AM62" s="6">
        <f t="shared" si="45"/>
        <v>1.2278550146415927E-2</v>
      </c>
      <c r="AN62" s="6">
        <f t="shared" si="46"/>
        <v>3.6973407527235926E-3</v>
      </c>
      <c r="AO62" s="6">
        <f t="shared" si="47"/>
        <v>3.3269334127066824E-3</v>
      </c>
      <c r="AP62" s="27">
        <f t="shared" si="48"/>
        <v>3.6973407527235926E-3</v>
      </c>
      <c r="AQ62" s="216">
        <f t="shared" si="49"/>
        <v>8.7999999999999995E-2</v>
      </c>
      <c r="AR62" s="6">
        <f t="shared" si="50"/>
        <v>9.1999999999999998E-2</v>
      </c>
      <c r="AS62" s="6">
        <f t="shared" si="51"/>
        <v>0.09</v>
      </c>
      <c r="AT62" s="120">
        <f t="shared" si="52"/>
        <v>0.59</v>
      </c>
      <c r="AU62" s="120">
        <f t="shared" si="53"/>
        <v>0.61</v>
      </c>
      <c r="AV62" s="120">
        <f t="shared" si="54"/>
        <v>0.6</v>
      </c>
      <c r="AW62" s="121">
        <f t="shared" si="55"/>
        <v>5</v>
      </c>
      <c r="AX62" s="121">
        <f t="shared" si="56"/>
        <v>5</v>
      </c>
      <c r="AY62" s="217">
        <f t="shared" si="57"/>
        <v>5</v>
      </c>
    </row>
    <row r="63" spans="1:51" ht="13.15" customHeight="1">
      <c r="A63" s="134">
        <v>10647</v>
      </c>
      <c r="B63" s="66" t="s">
        <v>254</v>
      </c>
      <c r="C63" s="214" t="str">
        <f>Rollover!A63</f>
        <v>Hyundai</v>
      </c>
      <c r="D63" s="73" t="str">
        <f>Rollover!B63</f>
        <v>Santa Fe SUV FWD</v>
      </c>
      <c r="E63" s="119" t="s">
        <v>88</v>
      </c>
      <c r="F63" s="215">
        <f>Rollover!C63</f>
        <v>2019</v>
      </c>
      <c r="G63" s="11">
        <v>453.86799999999999</v>
      </c>
      <c r="H63" s="12">
        <v>0.189</v>
      </c>
      <c r="I63" s="12">
        <v>742.702</v>
      </c>
      <c r="J63" s="12">
        <v>156.19</v>
      </c>
      <c r="K63" s="12">
        <v>21.164000000000001</v>
      </c>
      <c r="L63" s="12">
        <v>48.927999999999997</v>
      </c>
      <c r="M63" s="12">
        <v>1664.9459999999999</v>
      </c>
      <c r="N63" s="13">
        <v>2766.2689999999998</v>
      </c>
      <c r="O63" s="11">
        <v>244.45699999999999</v>
      </c>
      <c r="P63" s="12">
        <v>0.33</v>
      </c>
      <c r="Q63" s="12">
        <v>534.10599999999999</v>
      </c>
      <c r="R63" s="12">
        <v>213.62700000000001</v>
      </c>
      <c r="S63" s="12">
        <v>12.792</v>
      </c>
      <c r="T63" s="12">
        <v>43.676000000000002</v>
      </c>
      <c r="U63" s="12">
        <v>1137.1010000000001</v>
      </c>
      <c r="V63" s="13">
        <v>648.99300000000005</v>
      </c>
      <c r="W63" s="216">
        <f t="shared" si="29"/>
        <v>3.5660199842843271E-2</v>
      </c>
      <c r="X63" s="6">
        <f t="shared" si="30"/>
        <v>5.443389352565986E-2</v>
      </c>
      <c r="Y63" s="6">
        <f t="shared" si="31"/>
        <v>9.9965770980295227E-5</v>
      </c>
      <c r="Z63" s="6">
        <f t="shared" si="32"/>
        <v>2.4827129346349428E-5</v>
      </c>
      <c r="AA63" s="6">
        <f t="shared" si="33"/>
        <v>5.443389352565986E-2</v>
      </c>
      <c r="AB63" s="6">
        <f t="shared" si="34"/>
        <v>1.5707129345604219E-2</v>
      </c>
      <c r="AC63" s="6">
        <f t="shared" si="35"/>
        <v>1.5707129345604219E-2</v>
      </c>
      <c r="AD63" s="6">
        <f t="shared" si="36"/>
        <v>7.1761227170421289E-3</v>
      </c>
      <c r="AE63" s="6">
        <f t="shared" si="37"/>
        <v>1.2647761288799349E-2</v>
      </c>
      <c r="AF63" s="27">
        <f t="shared" si="38"/>
        <v>1.2647761288799349E-2</v>
      </c>
      <c r="AG63" s="26">
        <f t="shared" si="39"/>
        <v>4.1498760898567438E-3</v>
      </c>
      <c r="AH63" s="6">
        <f t="shared" si="40"/>
        <v>7.0620545191386414E-2</v>
      </c>
      <c r="AI63" s="6">
        <f t="shared" si="41"/>
        <v>1.3044604896724239E-4</v>
      </c>
      <c r="AJ63" s="6">
        <f t="shared" si="42"/>
        <v>3.8972075432963396E-5</v>
      </c>
      <c r="AK63" s="6">
        <f t="shared" si="43"/>
        <v>7.0620545191386414E-2</v>
      </c>
      <c r="AL63" s="6">
        <f t="shared" si="44"/>
        <v>6.9000008788053695E-3</v>
      </c>
      <c r="AM63" s="6">
        <f t="shared" si="45"/>
        <v>6.9000008788053695E-3</v>
      </c>
      <c r="AN63" s="6">
        <f t="shared" si="46"/>
        <v>7.1850433348776199E-3</v>
      </c>
      <c r="AO63" s="6">
        <f t="shared" si="47"/>
        <v>4.9646659528118954E-3</v>
      </c>
      <c r="AP63" s="27">
        <f t="shared" si="48"/>
        <v>7.1850433348776199E-3</v>
      </c>
      <c r="AQ63" s="216">
        <f t="shared" si="49"/>
        <v>0.114</v>
      </c>
      <c r="AR63" s="6">
        <f t="shared" si="50"/>
        <v>8.6999999999999994E-2</v>
      </c>
      <c r="AS63" s="6">
        <f t="shared" si="51"/>
        <v>0.10100000000000001</v>
      </c>
      <c r="AT63" s="120">
        <f t="shared" si="52"/>
        <v>0.76</v>
      </c>
      <c r="AU63" s="120">
        <f t="shared" si="53"/>
        <v>0.57999999999999996</v>
      </c>
      <c r="AV63" s="120">
        <f t="shared" si="54"/>
        <v>0.67</v>
      </c>
      <c r="AW63" s="121">
        <f t="shared" si="55"/>
        <v>4</v>
      </c>
      <c r="AX63" s="121">
        <f t="shared" si="56"/>
        <v>5</v>
      </c>
      <c r="AY63" s="217">
        <f t="shared" si="57"/>
        <v>4</v>
      </c>
    </row>
    <row r="64" spans="1:51" ht="13.15" customHeight="1">
      <c r="A64" s="134">
        <v>10647</v>
      </c>
      <c r="B64" s="66" t="s">
        <v>254</v>
      </c>
      <c r="C64" s="214" t="str">
        <f>Rollover!A64</f>
        <v>Hyundai</v>
      </c>
      <c r="D64" s="73" t="str">
        <f>Rollover!B64</f>
        <v>Santa Fe SUV AWD</v>
      </c>
      <c r="E64" s="122" t="s">
        <v>88</v>
      </c>
      <c r="F64" s="215">
        <f>Rollover!C64</f>
        <v>2019</v>
      </c>
      <c r="G64" s="19">
        <v>453.86799999999999</v>
      </c>
      <c r="H64" s="20">
        <v>0.189</v>
      </c>
      <c r="I64" s="20">
        <v>742.702</v>
      </c>
      <c r="J64" s="20">
        <v>156.19</v>
      </c>
      <c r="K64" s="20">
        <v>21.164000000000001</v>
      </c>
      <c r="L64" s="20">
        <v>48.927999999999997</v>
      </c>
      <c r="M64" s="20">
        <v>1664.9459999999999</v>
      </c>
      <c r="N64" s="21">
        <v>2766.2689999999998</v>
      </c>
      <c r="O64" s="19">
        <v>244.45699999999999</v>
      </c>
      <c r="P64" s="20">
        <v>0.33</v>
      </c>
      <c r="Q64" s="20">
        <v>534.10599999999999</v>
      </c>
      <c r="R64" s="20">
        <v>213.62700000000001</v>
      </c>
      <c r="S64" s="20">
        <v>12.792</v>
      </c>
      <c r="T64" s="20">
        <v>43.676000000000002</v>
      </c>
      <c r="U64" s="20">
        <v>1137.1010000000001</v>
      </c>
      <c r="V64" s="21">
        <v>648.99300000000005</v>
      </c>
      <c r="W64" s="216">
        <f t="shared" si="29"/>
        <v>3.5660199842843271E-2</v>
      </c>
      <c r="X64" s="6">
        <f t="shared" si="30"/>
        <v>5.443389352565986E-2</v>
      </c>
      <c r="Y64" s="6">
        <f t="shared" si="31"/>
        <v>9.9965770980295227E-5</v>
      </c>
      <c r="Z64" s="6">
        <f t="shared" si="32"/>
        <v>2.4827129346349428E-5</v>
      </c>
      <c r="AA64" s="6">
        <f t="shared" si="33"/>
        <v>5.443389352565986E-2</v>
      </c>
      <c r="AB64" s="6">
        <f t="shared" si="34"/>
        <v>1.5707129345604219E-2</v>
      </c>
      <c r="AC64" s="6">
        <f t="shared" si="35"/>
        <v>1.5707129345604219E-2</v>
      </c>
      <c r="AD64" s="6">
        <f t="shared" si="36"/>
        <v>7.1761227170421289E-3</v>
      </c>
      <c r="AE64" s="6">
        <f t="shared" si="37"/>
        <v>1.2647761288799349E-2</v>
      </c>
      <c r="AF64" s="27">
        <f t="shared" si="38"/>
        <v>1.2647761288799349E-2</v>
      </c>
      <c r="AG64" s="26">
        <f t="shared" si="39"/>
        <v>4.1498760898567438E-3</v>
      </c>
      <c r="AH64" s="6">
        <f t="shared" si="40"/>
        <v>7.0620545191386414E-2</v>
      </c>
      <c r="AI64" s="6">
        <f t="shared" si="41"/>
        <v>1.3044604896724239E-4</v>
      </c>
      <c r="AJ64" s="6">
        <f t="shared" si="42"/>
        <v>3.8972075432963396E-5</v>
      </c>
      <c r="AK64" s="6">
        <f t="shared" si="43"/>
        <v>7.0620545191386414E-2</v>
      </c>
      <c r="AL64" s="6">
        <f t="shared" si="44"/>
        <v>6.9000008788053695E-3</v>
      </c>
      <c r="AM64" s="6">
        <f t="shared" si="45"/>
        <v>6.9000008788053695E-3</v>
      </c>
      <c r="AN64" s="6">
        <f t="shared" si="46"/>
        <v>7.1850433348776199E-3</v>
      </c>
      <c r="AO64" s="6">
        <f t="shared" si="47"/>
        <v>4.9646659528118954E-3</v>
      </c>
      <c r="AP64" s="27">
        <f t="shared" si="48"/>
        <v>7.1850433348776199E-3</v>
      </c>
      <c r="AQ64" s="216">
        <f t="shared" si="49"/>
        <v>0.114</v>
      </c>
      <c r="AR64" s="6">
        <f t="shared" si="50"/>
        <v>8.6999999999999994E-2</v>
      </c>
      <c r="AS64" s="6">
        <f t="shared" si="51"/>
        <v>0.10100000000000001</v>
      </c>
      <c r="AT64" s="120">
        <f t="shared" si="52"/>
        <v>0.76</v>
      </c>
      <c r="AU64" s="120">
        <f t="shared" si="53"/>
        <v>0.57999999999999996</v>
      </c>
      <c r="AV64" s="120">
        <f t="shared" si="54"/>
        <v>0.67</v>
      </c>
      <c r="AW64" s="121">
        <f t="shared" si="55"/>
        <v>4</v>
      </c>
      <c r="AX64" s="121">
        <f t="shared" si="56"/>
        <v>5</v>
      </c>
      <c r="AY64" s="217">
        <f t="shared" si="57"/>
        <v>4</v>
      </c>
    </row>
    <row r="65" spans="1:51" ht="13.15" customHeight="1">
      <c r="A65" s="134">
        <v>10713</v>
      </c>
      <c r="B65" s="66" t="s">
        <v>319</v>
      </c>
      <c r="C65" s="214" t="str">
        <f>Rollover!A65</f>
        <v>Infiniti</v>
      </c>
      <c r="D65" s="73" t="str">
        <f>Rollover!B65</f>
        <v>QX50 SUV FWD</v>
      </c>
      <c r="E65" s="119" t="s">
        <v>186</v>
      </c>
      <c r="F65" s="215">
        <f>Rollover!C65</f>
        <v>2019</v>
      </c>
      <c r="G65" s="222">
        <v>176.59700000000001</v>
      </c>
      <c r="H65" s="223">
        <v>0.17899999999999999</v>
      </c>
      <c r="I65" s="223">
        <v>1069.9960000000001</v>
      </c>
      <c r="J65" s="223">
        <v>149.786</v>
      </c>
      <c r="K65" s="223">
        <v>23.047000000000001</v>
      </c>
      <c r="L65" s="223">
        <v>37.143000000000001</v>
      </c>
      <c r="M65" s="223">
        <v>824.15599999999995</v>
      </c>
      <c r="N65" s="224">
        <v>1235.604</v>
      </c>
      <c r="O65" s="11">
        <v>320.99200000000002</v>
      </c>
      <c r="P65" s="12">
        <v>0.30199999999999999</v>
      </c>
      <c r="Q65" s="12">
        <v>529.12300000000005</v>
      </c>
      <c r="R65" s="12">
        <v>308.98399999999998</v>
      </c>
      <c r="S65" s="12">
        <v>15.567</v>
      </c>
      <c r="T65" s="12">
        <v>39.542999999999999</v>
      </c>
      <c r="U65" s="12">
        <v>1659.3109999999999</v>
      </c>
      <c r="V65" s="13">
        <v>2709.761</v>
      </c>
      <c r="W65" s="216">
        <f t="shared" si="29"/>
        <v>1.0382889715815696E-3</v>
      </c>
      <c r="X65" s="6">
        <f t="shared" si="30"/>
        <v>5.3429379881601263E-2</v>
      </c>
      <c r="Y65" s="6">
        <f t="shared" si="31"/>
        <v>2.1746405451239409E-4</v>
      </c>
      <c r="Z65" s="6">
        <f t="shared" si="32"/>
        <v>2.4452387398829503E-5</v>
      </c>
      <c r="AA65" s="6">
        <f t="shared" si="33"/>
        <v>5.3429379881601263E-2</v>
      </c>
      <c r="AB65" s="6">
        <f t="shared" si="34"/>
        <v>2.0215150508888925E-2</v>
      </c>
      <c r="AC65" s="6">
        <f t="shared" si="35"/>
        <v>2.0215150508888925E-2</v>
      </c>
      <c r="AD65" s="6">
        <f t="shared" si="36"/>
        <v>4.647957814359626E-3</v>
      </c>
      <c r="AE65" s="6">
        <f t="shared" si="37"/>
        <v>5.7494778823957591E-3</v>
      </c>
      <c r="AF65" s="27">
        <f t="shared" si="38"/>
        <v>5.7494778823957591E-3</v>
      </c>
      <c r="AG65" s="26">
        <f t="shared" si="39"/>
        <v>1.1557169299933371E-2</v>
      </c>
      <c r="AH65" s="6">
        <f t="shared" si="40"/>
        <v>6.7086953960828088E-2</v>
      </c>
      <c r="AI65" s="6">
        <f t="shared" si="41"/>
        <v>1.2801868644074353E-4</v>
      </c>
      <c r="AJ65" s="6">
        <f t="shared" si="42"/>
        <v>5.5830728382752665E-5</v>
      </c>
      <c r="AK65" s="6">
        <f t="shared" si="43"/>
        <v>6.7086953960828088E-2</v>
      </c>
      <c r="AL65" s="6">
        <f t="shared" si="44"/>
        <v>1.1649066200782897E-2</v>
      </c>
      <c r="AM65" s="6">
        <f t="shared" si="45"/>
        <v>1.1649066200782897E-2</v>
      </c>
      <c r="AN65" s="6">
        <f t="shared" si="46"/>
        <v>1.065861520688789E-2</v>
      </c>
      <c r="AO65" s="6">
        <f t="shared" si="47"/>
        <v>2.3423047133673693E-2</v>
      </c>
      <c r="AP65" s="27">
        <f t="shared" si="48"/>
        <v>2.3423047133673693E-2</v>
      </c>
      <c r="AQ65" s="216">
        <f t="shared" si="49"/>
        <v>7.9000000000000001E-2</v>
      </c>
      <c r="AR65" s="6">
        <f t="shared" si="50"/>
        <v>0.11</v>
      </c>
      <c r="AS65" s="6">
        <f t="shared" si="51"/>
        <v>9.5000000000000001E-2</v>
      </c>
      <c r="AT65" s="120">
        <f t="shared" si="52"/>
        <v>0.53</v>
      </c>
      <c r="AU65" s="120">
        <f t="shared" si="53"/>
        <v>0.73</v>
      </c>
      <c r="AV65" s="120">
        <f t="shared" si="54"/>
        <v>0.63</v>
      </c>
      <c r="AW65" s="121">
        <f t="shared" si="55"/>
        <v>5</v>
      </c>
      <c r="AX65" s="121">
        <f t="shared" si="56"/>
        <v>4</v>
      </c>
      <c r="AY65" s="217">
        <f t="shared" si="57"/>
        <v>5</v>
      </c>
    </row>
    <row r="66" spans="1:51" ht="13.15" customHeight="1">
      <c r="A66" s="134">
        <v>10713</v>
      </c>
      <c r="B66" s="66" t="s">
        <v>319</v>
      </c>
      <c r="C66" s="214" t="str">
        <f>Rollover!A66</f>
        <v>Infiniti</v>
      </c>
      <c r="D66" s="73" t="str">
        <f>Rollover!B66</f>
        <v>QX50 SUV AWD</v>
      </c>
      <c r="E66" s="119" t="s">
        <v>186</v>
      </c>
      <c r="F66" s="215">
        <f>Rollover!C66</f>
        <v>2019</v>
      </c>
      <c r="G66" s="222">
        <v>176.59700000000001</v>
      </c>
      <c r="H66" s="223">
        <v>0.17899999999999999</v>
      </c>
      <c r="I66" s="223">
        <v>1069.9960000000001</v>
      </c>
      <c r="J66" s="223">
        <v>149.786</v>
      </c>
      <c r="K66" s="223">
        <v>23.047000000000001</v>
      </c>
      <c r="L66" s="223">
        <v>37.143000000000001</v>
      </c>
      <c r="M66" s="223">
        <v>824.15599999999995</v>
      </c>
      <c r="N66" s="224">
        <v>1235.604</v>
      </c>
      <c r="O66" s="11">
        <v>320.99200000000002</v>
      </c>
      <c r="P66" s="12">
        <v>0.30199999999999999</v>
      </c>
      <c r="Q66" s="12">
        <v>529.12300000000005</v>
      </c>
      <c r="R66" s="12">
        <v>308.98399999999998</v>
      </c>
      <c r="S66" s="12">
        <v>15.567</v>
      </c>
      <c r="T66" s="12">
        <v>39.542999999999999</v>
      </c>
      <c r="U66" s="12">
        <v>1659.3109999999999</v>
      </c>
      <c r="V66" s="13">
        <v>2709.761</v>
      </c>
      <c r="W66" s="216">
        <f t="shared" si="29"/>
        <v>1.0382889715815696E-3</v>
      </c>
      <c r="X66" s="6">
        <f t="shared" si="30"/>
        <v>5.3429379881601263E-2</v>
      </c>
      <c r="Y66" s="6">
        <f t="shared" si="31"/>
        <v>2.1746405451239409E-4</v>
      </c>
      <c r="Z66" s="6">
        <f t="shared" si="32"/>
        <v>2.4452387398829503E-5</v>
      </c>
      <c r="AA66" s="6">
        <f t="shared" si="33"/>
        <v>5.3429379881601263E-2</v>
      </c>
      <c r="AB66" s="6">
        <f t="shared" si="34"/>
        <v>2.0215150508888925E-2</v>
      </c>
      <c r="AC66" s="6">
        <f t="shared" si="35"/>
        <v>2.0215150508888925E-2</v>
      </c>
      <c r="AD66" s="6">
        <f t="shared" si="36"/>
        <v>4.647957814359626E-3</v>
      </c>
      <c r="AE66" s="6">
        <f t="shared" si="37"/>
        <v>5.7494778823957591E-3</v>
      </c>
      <c r="AF66" s="27">
        <f t="shared" si="38"/>
        <v>5.7494778823957591E-3</v>
      </c>
      <c r="AG66" s="26">
        <f t="shared" si="39"/>
        <v>1.1557169299933371E-2</v>
      </c>
      <c r="AH66" s="6">
        <f t="shared" si="40"/>
        <v>6.7086953960828088E-2</v>
      </c>
      <c r="AI66" s="6">
        <f t="shared" si="41"/>
        <v>1.2801868644074353E-4</v>
      </c>
      <c r="AJ66" s="6">
        <f t="shared" si="42"/>
        <v>5.5830728382752665E-5</v>
      </c>
      <c r="AK66" s="6">
        <f t="shared" si="43"/>
        <v>6.7086953960828088E-2</v>
      </c>
      <c r="AL66" s="6">
        <f t="shared" si="44"/>
        <v>1.1649066200782897E-2</v>
      </c>
      <c r="AM66" s="6">
        <f t="shared" si="45"/>
        <v>1.1649066200782897E-2</v>
      </c>
      <c r="AN66" s="6">
        <f t="shared" si="46"/>
        <v>1.065861520688789E-2</v>
      </c>
      <c r="AO66" s="6">
        <f t="shared" si="47"/>
        <v>2.3423047133673693E-2</v>
      </c>
      <c r="AP66" s="27">
        <f t="shared" si="48"/>
        <v>2.3423047133673693E-2</v>
      </c>
      <c r="AQ66" s="216">
        <f t="shared" si="49"/>
        <v>7.9000000000000001E-2</v>
      </c>
      <c r="AR66" s="6">
        <f t="shared" si="50"/>
        <v>0.11</v>
      </c>
      <c r="AS66" s="6">
        <f t="shared" si="51"/>
        <v>9.5000000000000001E-2</v>
      </c>
      <c r="AT66" s="120">
        <f t="shared" si="52"/>
        <v>0.53</v>
      </c>
      <c r="AU66" s="120">
        <f t="shared" si="53"/>
        <v>0.73</v>
      </c>
      <c r="AV66" s="120">
        <f t="shared" si="54"/>
        <v>0.63</v>
      </c>
      <c r="AW66" s="121">
        <f t="shared" si="55"/>
        <v>5</v>
      </c>
      <c r="AX66" s="121">
        <f t="shared" si="56"/>
        <v>4</v>
      </c>
      <c r="AY66" s="217">
        <f t="shared" si="57"/>
        <v>5</v>
      </c>
    </row>
    <row r="67" spans="1:51" ht="13.15" customHeight="1">
      <c r="A67" s="134">
        <v>10648</v>
      </c>
      <c r="B67" s="66" t="s">
        <v>268</v>
      </c>
      <c r="C67" s="214" t="str">
        <f>Rollover!A67</f>
        <v>Jeep</v>
      </c>
      <c r="D67" s="73" t="str">
        <f>Rollover!B67</f>
        <v>Cherokee SUV FWD</v>
      </c>
      <c r="E67" s="119" t="s">
        <v>191</v>
      </c>
      <c r="F67" s="215">
        <f>Rollover!C67</f>
        <v>2019</v>
      </c>
      <c r="G67" s="11">
        <v>204.08699999999999</v>
      </c>
      <c r="H67" s="12">
        <v>0.38200000000000001</v>
      </c>
      <c r="I67" s="12">
        <v>1816.4770000000001</v>
      </c>
      <c r="J67" s="12">
        <v>183.50399999999999</v>
      </c>
      <c r="K67" s="12">
        <v>25.431000000000001</v>
      </c>
      <c r="L67" s="12">
        <v>41.752000000000002</v>
      </c>
      <c r="M67" s="12">
        <v>1638.011</v>
      </c>
      <c r="N67" s="13">
        <v>2295.799</v>
      </c>
      <c r="O67" s="11">
        <v>165.69399999999999</v>
      </c>
      <c r="P67" s="12">
        <v>0.37</v>
      </c>
      <c r="Q67" s="12">
        <v>967.49199999999996</v>
      </c>
      <c r="R67" s="12">
        <v>117.631</v>
      </c>
      <c r="S67" s="12">
        <v>13.364000000000001</v>
      </c>
      <c r="T67" s="12">
        <v>32.902999999999999</v>
      </c>
      <c r="U67" s="12">
        <v>1072.913</v>
      </c>
      <c r="V67" s="13">
        <v>1150.011</v>
      </c>
      <c r="W67" s="216">
        <f t="shared" si="29"/>
        <v>1.9661491932314291E-3</v>
      </c>
      <c r="X67" s="6">
        <f t="shared" si="30"/>
        <v>7.7642466682145958E-2</v>
      </c>
      <c r="Y67" s="6">
        <f t="shared" si="31"/>
        <v>1.2790380823260667E-3</v>
      </c>
      <c r="Z67" s="6">
        <f t="shared" si="32"/>
        <v>2.649102685978644E-5</v>
      </c>
      <c r="AA67" s="6">
        <f t="shared" si="33"/>
        <v>7.7642466682145958E-2</v>
      </c>
      <c r="AB67" s="6">
        <f t="shared" si="34"/>
        <v>2.7348471504206304E-2</v>
      </c>
      <c r="AC67" s="6">
        <f t="shared" si="35"/>
        <v>2.7348471504206304E-2</v>
      </c>
      <c r="AD67" s="6">
        <f t="shared" si="36"/>
        <v>7.0770951784240926E-3</v>
      </c>
      <c r="AE67" s="6">
        <f t="shared" si="37"/>
        <v>9.9320877177736661E-3</v>
      </c>
      <c r="AF67" s="27">
        <f t="shared" si="38"/>
        <v>9.9320877177736661E-3</v>
      </c>
      <c r="AG67" s="26">
        <f t="shared" si="39"/>
        <v>7.7494458717989375E-4</v>
      </c>
      <c r="AH67" s="6">
        <f t="shared" si="40"/>
        <v>7.5967333419551489E-2</v>
      </c>
      <c r="AI67" s="6">
        <f t="shared" si="41"/>
        <v>6.6799933325844781E-4</v>
      </c>
      <c r="AJ67" s="6">
        <f t="shared" si="42"/>
        <v>2.7138470289385529E-5</v>
      </c>
      <c r="AK67" s="6">
        <f t="shared" si="43"/>
        <v>7.5967333419551489E-2</v>
      </c>
      <c r="AL67" s="6">
        <f t="shared" si="44"/>
        <v>7.7240324227007854E-3</v>
      </c>
      <c r="AM67" s="6">
        <f t="shared" si="45"/>
        <v>7.7240324227007854E-3</v>
      </c>
      <c r="AN67" s="6">
        <f t="shared" si="46"/>
        <v>6.8444609313152742E-3</v>
      </c>
      <c r="AO67" s="6">
        <f t="shared" si="47"/>
        <v>7.2555497631345165E-3</v>
      </c>
      <c r="AP67" s="27">
        <f t="shared" si="48"/>
        <v>7.2555497631345165E-3</v>
      </c>
      <c r="AQ67" s="216">
        <f t="shared" si="49"/>
        <v>0.114</v>
      </c>
      <c r="AR67" s="6">
        <f t="shared" si="50"/>
        <v>0.09</v>
      </c>
      <c r="AS67" s="6">
        <f t="shared" si="51"/>
        <v>0.10199999999999999</v>
      </c>
      <c r="AT67" s="120">
        <f t="shared" si="52"/>
        <v>0.76</v>
      </c>
      <c r="AU67" s="120">
        <f t="shared" si="53"/>
        <v>0.6</v>
      </c>
      <c r="AV67" s="120">
        <f t="shared" si="54"/>
        <v>0.68</v>
      </c>
      <c r="AW67" s="121">
        <f t="shared" si="55"/>
        <v>4</v>
      </c>
      <c r="AX67" s="121">
        <f t="shared" si="56"/>
        <v>5</v>
      </c>
      <c r="AY67" s="217">
        <f t="shared" si="57"/>
        <v>4</v>
      </c>
    </row>
    <row r="68" spans="1:51" ht="13.15" customHeight="1">
      <c r="A68" s="134">
        <v>10648</v>
      </c>
      <c r="B68" s="66" t="s">
        <v>268</v>
      </c>
      <c r="C68" s="214" t="str">
        <f>Rollover!A68</f>
        <v>Jeep</v>
      </c>
      <c r="D68" s="73" t="str">
        <f>Rollover!B68</f>
        <v>Cherokee SUV 4WD</v>
      </c>
      <c r="E68" s="119" t="s">
        <v>191</v>
      </c>
      <c r="F68" s="215">
        <f>Rollover!C68</f>
        <v>2019</v>
      </c>
      <c r="G68" s="11">
        <v>204.08699999999999</v>
      </c>
      <c r="H68" s="12">
        <v>0.38200000000000001</v>
      </c>
      <c r="I68" s="12">
        <v>1816.4770000000001</v>
      </c>
      <c r="J68" s="12">
        <v>183.50399999999999</v>
      </c>
      <c r="K68" s="12">
        <v>25.431000000000001</v>
      </c>
      <c r="L68" s="12">
        <v>41.752000000000002</v>
      </c>
      <c r="M68" s="12">
        <v>1638.011</v>
      </c>
      <c r="N68" s="13">
        <v>2295.799</v>
      </c>
      <c r="O68" s="11">
        <v>165.69399999999999</v>
      </c>
      <c r="P68" s="12">
        <v>0.37</v>
      </c>
      <c r="Q68" s="12">
        <v>967.49199999999996</v>
      </c>
      <c r="R68" s="12">
        <v>117.631</v>
      </c>
      <c r="S68" s="12">
        <v>13.364000000000001</v>
      </c>
      <c r="T68" s="12">
        <v>32.902999999999999</v>
      </c>
      <c r="U68" s="12">
        <v>1072.913</v>
      </c>
      <c r="V68" s="13">
        <v>1150.011</v>
      </c>
      <c r="W68" s="216">
        <f t="shared" si="29"/>
        <v>1.9661491932314291E-3</v>
      </c>
      <c r="X68" s="6">
        <f t="shared" si="30"/>
        <v>7.7642466682145958E-2</v>
      </c>
      <c r="Y68" s="6">
        <f t="shared" si="31"/>
        <v>1.2790380823260667E-3</v>
      </c>
      <c r="Z68" s="6">
        <f t="shared" si="32"/>
        <v>2.649102685978644E-5</v>
      </c>
      <c r="AA68" s="6">
        <f t="shared" si="33"/>
        <v>7.7642466682145958E-2</v>
      </c>
      <c r="AB68" s="6">
        <f t="shared" si="34"/>
        <v>2.7348471504206304E-2</v>
      </c>
      <c r="AC68" s="6">
        <f t="shared" si="35"/>
        <v>2.7348471504206304E-2</v>
      </c>
      <c r="AD68" s="6">
        <f t="shared" si="36"/>
        <v>7.0770951784240926E-3</v>
      </c>
      <c r="AE68" s="6">
        <f t="shared" si="37"/>
        <v>9.9320877177736661E-3</v>
      </c>
      <c r="AF68" s="27">
        <f t="shared" si="38"/>
        <v>9.9320877177736661E-3</v>
      </c>
      <c r="AG68" s="26">
        <f t="shared" si="39"/>
        <v>7.7494458717989375E-4</v>
      </c>
      <c r="AH68" s="6">
        <f t="shared" si="40"/>
        <v>7.5967333419551489E-2</v>
      </c>
      <c r="AI68" s="6">
        <f t="shared" si="41"/>
        <v>6.6799933325844781E-4</v>
      </c>
      <c r="AJ68" s="6">
        <f t="shared" si="42"/>
        <v>2.7138470289385529E-5</v>
      </c>
      <c r="AK68" s="6">
        <f t="shared" si="43"/>
        <v>7.5967333419551489E-2</v>
      </c>
      <c r="AL68" s="6">
        <f t="shared" si="44"/>
        <v>7.7240324227007854E-3</v>
      </c>
      <c r="AM68" s="6">
        <f t="shared" si="45"/>
        <v>7.7240324227007854E-3</v>
      </c>
      <c r="AN68" s="6">
        <f t="shared" si="46"/>
        <v>6.8444609313152742E-3</v>
      </c>
      <c r="AO68" s="6">
        <f t="shared" si="47"/>
        <v>7.2555497631345165E-3</v>
      </c>
      <c r="AP68" s="27">
        <f t="shared" si="48"/>
        <v>7.2555497631345165E-3</v>
      </c>
      <c r="AQ68" s="216">
        <f t="shared" si="49"/>
        <v>0.114</v>
      </c>
      <c r="AR68" s="6">
        <f t="shared" si="50"/>
        <v>0.09</v>
      </c>
      <c r="AS68" s="6">
        <f t="shared" si="51"/>
        <v>0.10199999999999999</v>
      </c>
      <c r="AT68" s="120">
        <f t="shared" si="52"/>
        <v>0.76</v>
      </c>
      <c r="AU68" s="120">
        <f t="shared" si="53"/>
        <v>0.6</v>
      </c>
      <c r="AV68" s="120">
        <f t="shared" si="54"/>
        <v>0.68</v>
      </c>
      <c r="AW68" s="121">
        <f t="shared" si="55"/>
        <v>4</v>
      </c>
      <c r="AX68" s="121">
        <f t="shared" si="56"/>
        <v>5</v>
      </c>
      <c r="AY68" s="217">
        <f t="shared" si="57"/>
        <v>4</v>
      </c>
    </row>
    <row r="69" spans="1:51" ht="13.15" customHeight="1">
      <c r="A69" s="134">
        <v>10733</v>
      </c>
      <c r="B69" s="66" t="s">
        <v>340</v>
      </c>
      <c r="C69" s="214" t="str">
        <f>Rollover!A69</f>
        <v>Jeep</v>
      </c>
      <c r="D69" s="73" t="str">
        <f>Rollover!B69</f>
        <v>Grand Cherokee SUV 2WD</v>
      </c>
      <c r="E69" s="119" t="s">
        <v>88</v>
      </c>
      <c r="F69" s="215">
        <f>Rollover!C69</f>
        <v>2019</v>
      </c>
      <c r="G69" s="11">
        <v>102.026</v>
      </c>
      <c r="H69" s="12">
        <v>0.28000000000000003</v>
      </c>
      <c r="I69" s="12">
        <v>894.22400000000005</v>
      </c>
      <c r="J69" s="12">
        <v>46.235999999999997</v>
      </c>
      <c r="K69" s="12">
        <v>30.991</v>
      </c>
      <c r="L69" s="12">
        <v>35.408999999999999</v>
      </c>
      <c r="M69" s="12">
        <v>1783.8130000000001</v>
      </c>
      <c r="N69" s="13">
        <v>1409.653</v>
      </c>
      <c r="O69" s="11">
        <v>297.91000000000003</v>
      </c>
      <c r="P69" s="12">
        <v>0.30099999999999999</v>
      </c>
      <c r="Q69" s="12">
        <v>755.279</v>
      </c>
      <c r="R69" s="12">
        <v>543.62300000000005</v>
      </c>
      <c r="S69" s="12">
        <v>17.899999999999999</v>
      </c>
      <c r="T69" s="12">
        <v>47.491999999999997</v>
      </c>
      <c r="U69" s="12">
        <v>1395.376</v>
      </c>
      <c r="V69" s="13">
        <v>419.197</v>
      </c>
      <c r="W69" s="216">
        <f t="shared" si="29"/>
        <v>6.6594816044363559E-5</v>
      </c>
      <c r="X69" s="6">
        <f t="shared" si="30"/>
        <v>6.4426419898688234E-2</v>
      </c>
      <c r="Y69" s="6">
        <f t="shared" si="31"/>
        <v>1.4325829925835681E-4</v>
      </c>
      <c r="Z69" s="6">
        <f t="shared" si="32"/>
        <v>1.9121281635072799E-5</v>
      </c>
      <c r="AA69" s="6">
        <f t="shared" si="33"/>
        <v>6.4426419898688234E-2</v>
      </c>
      <c r="AB69" s="6">
        <f t="shared" si="34"/>
        <v>5.1884101528464885E-2</v>
      </c>
      <c r="AC69" s="6">
        <f t="shared" si="35"/>
        <v>5.1884101528464885E-2</v>
      </c>
      <c r="AD69" s="6">
        <f t="shared" si="36"/>
        <v>7.6298289637894449E-3</v>
      </c>
      <c r="AE69" s="6">
        <f t="shared" si="37"/>
        <v>6.2902502828628987E-3</v>
      </c>
      <c r="AF69" s="27">
        <f t="shared" si="38"/>
        <v>7.6298289637894449E-3</v>
      </c>
      <c r="AG69" s="26">
        <f t="shared" si="39"/>
        <v>8.836795771084642E-3</v>
      </c>
      <c r="AH69" s="6">
        <f t="shared" si="40"/>
        <v>6.6963839037062337E-2</v>
      </c>
      <c r="AI69" s="6">
        <f t="shared" si="41"/>
        <v>3.0024898903935191E-4</v>
      </c>
      <c r="AJ69" s="6">
        <f t="shared" si="42"/>
        <v>1.3521066561156169E-4</v>
      </c>
      <c r="AK69" s="6">
        <f t="shared" si="43"/>
        <v>6.6963839037062337E-2</v>
      </c>
      <c r="AL69" s="6">
        <f t="shared" si="44"/>
        <v>1.7383636281971836E-2</v>
      </c>
      <c r="AM69" s="6">
        <f t="shared" si="45"/>
        <v>1.7383636281971836E-2</v>
      </c>
      <c r="AN69" s="6">
        <f t="shared" si="46"/>
        <v>8.7339691213638819E-3</v>
      </c>
      <c r="AO69" s="6">
        <f t="shared" si="47"/>
        <v>4.1706093103384351E-3</v>
      </c>
      <c r="AP69" s="27">
        <f t="shared" si="48"/>
        <v>8.7339691213638819E-3</v>
      </c>
      <c r="AQ69" s="216">
        <f t="shared" si="49"/>
        <v>0.12</v>
      </c>
      <c r="AR69" s="6">
        <f t="shared" si="50"/>
        <v>9.9000000000000005E-2</v>
      </c>
      <c r="AS69" s="6">
        <f t="shared" si="51"/>
        <v>0.11</v>
      </c>
      <c r="AT69" s="120">
        <f t="shared" si="52"/>
        <v>0.8</v>
      </c>
      <c r="AU69" s="120">
        <f t="shared" si="53"/>
        <v>0.66</v>
      </c>
      <c r="AV69" s="120">
        <f t="shared" si="54"/>
        <v>0.73</v>
      </c>
      <c r="AW69" s="121">
        <f t="shared" si="55"/>
        <v>4</v>
      </c>
      <c r="AX69" s="121">
        <f t="shared" si="56"/>
        <v>5</v>
      </c>
      <c r="AY69" s="217">
        <f t="shared" si="57"/>
        <v>4</v>
      </c>
    </row>
    <row r="70" spans="1:51" ht="13.15" customHeight="1">
      <c r="A70" s="134">
        <v>10733</v>
      </c>
      <c r="B70" s="66" t="s">
        <v>340</v>
      </c>
      <c r="C70" s="214" t="str">
        <f>Rollover!A70</f>
        <v>Jeep</v>
      </c>
      <c r="D70" s="73" t="str">
        <f>Rollover!B70</f>
        <v>Grand Cherokee SUV 4WD</v>
      </c>
      <c r="E70" s="119" t="s">
        <v>88</v>
      </c>
      <c r="F70" s="215">
        <f>Rollover!C70</f>
        <v>2019</v>
      </c>
      <c r="G70" s="11">
        <v>102.026</v>
      </c>
      <c r="H70" s="12">
        <v>0.28000000000000003</v>
      </c>
      <c r="I70" s="12">
        <v>894.22400000000005</v>
      </c>
      <c r="J70" s="12">
        <v>46.235999999999997</v>
      </c>
      <c r="K70" s="12">
        <v>30.991</v>
      </c>
      <c r="L70" s="12">
        <v>35.408999999999999</v>
      </c>
      <c r="M70" s="12">
        <v>1783.8130000000001</v>
      </c>
      <c r="N70" s="13">
        <v>1409.653</v>
      </c>
      <c r="O70" s="11">
        <v>297.91000000000003</v>
      </c>
      <c r="P70" s="12">
        <v>0.30099999999999999</v>
      </c>
      <c r="Q70" s="12">
        <v>755.279</v>
      </c>
      <c r="R70" s="12">
        <v>543.62300000000005</v>
      </c>
      <c r="S70" s="12">
        <v>17.899999999999999</v>
      </c>
      <c r="T70" s="12">
        <v>47.491999999999997</v>
      </c>
      <c r="U70" s="12">
        <v>1395.376</v>
      </c>
      <c r="V70" s="13">
        <v>419.197</v>
      </c>
      <c r="W70" s="216">
        <f t="shared" si="29"/>
        <v>6.6594816044363559E-5</v>
      </c>
      <c r="X70" s="6">
        <f t="shared" si="30"/>
        <v>6.4426419898688234E-2</v>
      </c>
      <c r="Y70" s="6">
        <f t="shared" si="31"/>
        <v>1.4325829925835681E-4</v>
      </c>
      <c r="Z70" s="6">
        <f t="shared" si="32"/>
        <v>1.9121281635072799E-5</v>
      </c>
      <c r="AA70" s="6">
        <f t="shared" si="33"/>
        <v>6.4426419898688234E-2</v>
      </c>
      <c r="AB70" s="6">
        <f t="shared" si="34"/>
        <v>5.1884101528464885E-2</v>
      </c>
      <c r="AC70" s="6">
        <f t="shared" si="35"/>
        <v>5.1884101528464885E-2</v>
      </c>
      <c r="AD70" s="6">
        <f t="shared" si="36"/>
        <v>7.6298289637894449E-3</v>
      </c>
      <c r="AE70" s="6">
        <f t="shared" si="37"/>
        <v>6.2902502828628987E-3</v>
      </c>
      <c r="AF70" s="27">
        <f t="shared" si="38"/>
        <v>7.6298289637894449E-3</v>
      </c>
      <c r="AG70" s="26">
        <f t="shared" si="39"/>
        <v>8.836795771084642E-3</v>
      </c>
      <c r="AH70" s="6">
        <f t="shared" si="40"/>
        <v>6.6963839037062337E-2</v>
      </c>
      <c r="AI70" s="6">
        <f t="shared" si="41"/>
        <v>3.0024898903935191E-4</v>
      </c>
      <c r="AJ70" s="6">
        <f t="shared" si="42"/>
        <v>1.3521066561156169E-4</v>
      </c>
      <c r="AK70" s="6">
        <f t="shared" si="43"/>
        <v>6.6963839037062337E-2</v>
      </c>
      <c r="AL70" s="6">
        <f t="shared" si="44"/>
        <v>1.7383636281971836E-2</v>
      </c>
      <c r="AM70" s="6">
        <f t="shared" si="45"/>
        <v>1.7383636281971836E-2</v>
      </c>
      <c r="AN70" s="6">
        <f t="shared" si="46"/>
        <v>8.7339691213638819E-3</v>
      </c>
      <c r="AO70" s="6">
        <f t="shared" si="47"/>
        <v>4.1706093103384351E-3</v>
      </c>
      <c r="AP70" s="27">
        <f t="shared" si="48"/>
        <v>8.7339691213638819E-3</v>
      </c>
      <c r="AQ70" s="216">
        <f t="shared" si="49"/>
        <v>0.12</v>
      </c>
      <c r="AR70" s="6">
        <f t="shared" si="50"/>
        <v>9.9000000000000005E-2</v>
      </c>
      <c r="AS70" s="6">
        <f t="shared" si="51"/>
        <v>0.11</v>
      </c>
      <c r="AT70" s="120">
        <f t="shared" si="52"/>
        <v>0.8</v>
      </c>
      <c r="AU70" s="120">
        <f t="shared" si="53"/>
        <v>0.66</v>
      </c>
      <c r="AV70" s="120">
        <f t="shared" si="54"/>
        <v>0.73</v>
      </c>
      <c r="AW70" s="121">
        <f t="shared" si="55"/>
        <v>4</v>
      </c>
      <c r="AX70" s="121">
        <f t="shared" si="56"/>
        <v>5</v>
      </c>
      <c r="AY70" s="217">
        <f t="shared" si="57"/>
        <v>4</v>
      </c>
    </row>
    <row r="71" spans="1:51" ht="13.15" customHeight="1">
      <c r="A71" s="134">
        <v>10709</v>
      </c>
      <c r="B71" s="66" t="s">
        <v>321</v>
      </c>
      <c r="C71" s="214" t="str">
        <f>Rollover!A71</f>
        <v>Jeep</v>
      </c>
      <c r="D71" s="73" t="str">
        <f>Rollover!B71</f>
        <v>Wrangler Unlimited SUV 4WD</v>
      </c>
      <c r="E71" s="119" t="s">
        <v>191</v>
      </c>
      <c r="F71" s="215">
        <f>Rollover!C71</f>
        <v>2019</v>
      </c>
      <c r="G71" s="11">
        <v>137.221</v>
      </c>
      <c r="H71" s="12">
        <v>0.32900000000000001</v>
      </c>
      <c r="I71" s="12">
        <v>1628.5930000000001</v>
      </c>
      <c r="J71" s="12">
        <v>99.975999999999999</v>
      </c>
      <c r="K71" s="12">
        <v>30.448</v>
      </c>
      <c r="L71" s="12">
        <v>50.329000000000001</v>
      </c>
      <c r="M71" s="12">
        <v>4228.7139999999999</v>
      </c>
      <c r="N71" s="13">
        <v>2914.3969999999999</v>
      </c>
      <c r="O71" s="11">
        <v>206.53299999999999</v>
      </c>
      <c r="P71" s="12">
        <v>0.35</v>
      </c>
      <c r="Q71" s="12">
        <v>938.41499999999996</v>
      </c>
      <c r="R71" s="12">
        <v>230.911</v>
      </c>
      <c r="S71" s="12">
        <v>18.036000000000001</v>
      </c>
      <c r="T71" s="12">
        <v>37.091999999999999</v>
      </c>
      <c r="U71" s="12">
        <v>1813.21</v>
      </c>
      <c r="V71" s="13">
        <v>2304.614</v>
      </c>
      <c r="W71" s="216">
        <f t="shared" si="29"/>
        <v>3.1312802269857124E-4</v>
      </c>
      <c r="X71" s="6">
        <f t="shared" si="30"/>
        <v>7.0491435568372424E-2</v>
      </c>
      <c r="Y71" s="6">
        <f t="shared" si="31"/>
        <v>8.1901269528781109E-4</v>
      </c>
      <c r="Z71" s="6">
        <f t="shared" si="32"/>
        <v>2.1724308336293845E-5</v>
      </c>
      <c r="AA71" s="6">
        <f t="shared" si="33"/>
        <v>7.0491435568372424E-2</v>
      </c>
      <c r="AB71" s="6">
        <f t="shared" si="34"/>
        <v>4.8916034655232477E-2</v>
      </c>
      <c r="AC71" s="6">
        <f t="shared" si="35"/>
        <v>4.8916034655232477E-2</v>
      </c>
      <c r="AD71" s="6">
        <f t="shared" si="36"/>
        <v>2.6657637047803877E-2</v>
      </c>
      <c r="AE71" s="6">
        <f t="shared" si="37"/>
        <v>1.3645859471711345E-2</v>
      </c>
      <c r="AF71" s="27">
        <f t="shared" si="38"/>
        <v>2.6657637047803877E-2</v>
      </c>
      <c r="AG71" s="26">
        <f t="shared" si="39"/>
        <v>2.0690226661556777E-3</v>
      </c>
      <c r="AH71" s="6">
        <f t="shared" si="40"/>
        <v>7.324902207187918E-2</v>
      </c>
      <c r="AI71" s="6">
        <f t="shared" si="41"/>
        <v>5.9868539510370253E-4</v>
      </c>
      <c r="AJ71" s="6">
        <f t="shared" si="42"/>
        <v>4.1595975971045162E-5</v>
      </c>
      <c r="AK71" s="6">
        <f t="shared" si="43"/>
        <v>7.324902207187918E-2</v>
      </c>
      <c r="AL71" s="6">
        <f t="shared" si="44"/>
        <v>1.7776858576464244E-2</v>
      </c>
      <c r="AM71" s="6">
        <f t="shared" si="45"/>
        <v>1.7776858576464244E-2</v>
      </c>
      <c r="AN71" s="6">
        <f t="shared" si="46"/>
        <v>1.1968749283627844E-2</v>
      </c>
      <c r="AO71" s="6">
        <f t="shared" si="47"/>
        <v>1.730991063939101E-2</v>
      </c>
      <c r="AP71" s="27">
        <f t="shared" si="48"/>
        <v>1.730991063939101E-2</v>
      </c>
      <c r="AQ71" s="216">
        <f t="shared" si="49"/>
        <v>0.14000000000000001</v>
      </c>
      <c r="AR71" s="6">
        <f t="shared" si="50"/>
        <v>0.107</v>
      </c>
      <c r="AS71" s="6">
        <f t="shared" si="51"/>
        <v>0.124</v>
      </c>
      <c r="AT71" s="120">
        <f t="shared" si="52"/>
        <v>0.93</v>
      </c>
      <c r="AU71" s="120">
        <f t="shared" si="53"/>
        <v>0.71</v>
      </c>
      <c r="AV71" s="120">
        <f t="shared" si="54"/>
        <v>0.83</v>
      </c>
      <c r="AW71" s="121">
        <f t="shared" si="55"/>
        <v>4</v>
      </c>
      <c r="AX71" s="121">
        <f t="shared" si="56"/>
        <v>4</v>
      </c>
      <c r="AY71" s="217">
        <f t="shared" si="57"/>
        <v>4</v>
      </c>
    </row>
    <row r="72" spans="1:51" ht="13.15" customHeight="1">
      <c r="A72" s="134">
        <v>10688</v>
      </c>
      <c r="B72" s="66" t="s">
        <v>301</v>
      </c>
      <c r="C72" s="214" t="str">
        <f>Rollover!A72</f>
        <v>Kia</v>
      </c>
      <c r="D72" s="73" t="str">
        <f>Rollover!B72</f>
        <v>Forte 4DR FWD</v>
      </c>
      <c r="E72" s="119" t="s">
        <v>191</v>
      </c>
      <c r="F72" s="215">
        <f>Rollover!C72</f>
        <v>2019</v>
      </c>
      <c r="G72" s="11">
        <v>245.48500000000001</v>
      </c>
      <c r="H72" s="12">
        <v>0.24199999999999999</v>
      </c>
      <c r="I72" s="12">
        <v>927.63900000000001</v>
      </c>
      <c r="J72" s="12">
        <v>221.678</v>
      </c>
      <c r="K72" s="12">
        <v>28.541</v>
      </c>
      <c r="L72" s="12">
        <v>44.802</v>
      </c>
      <c r="M72" s="12">
        <v>327.99299999999999</v>
      </c>
      <c r="N72" s="13">
        <v>587.91600000000005</v>
      </c>
      <c r="O72" s="11">
        <v>325.39800000000002</v>
      </c>
      <c r="P72" s="12">
        <v>0.49099999999999999</v>
      </c>
      <c r="Q72" s="12">
        <v>661.91700000000003</v>
      </c>
      <c r="R72" s="12">
        <v>438.80799999999999</v>
      </c>
      <c r="S72" s="12">
        <v>27.756</v>
      </c>
      <c r="T72" s="12">
        <v>47.405999999999999</v>
      </c>
      <c r="U72" s="12">
        <v>771.57100000000003</v>
      </c>
      <c r="V72" s="13">
        <v>449.23899999999998</v>
      </c>
      <c r="W72" s="216">
        <f t="shared" ref="W72:W110" si="89">NORMDIST(LN(G72),7.45231,0.73998,1)</f>
        <v>4.2198313840130014E-3</v>
      </c>
      <c r="X72" s="6">
        <f t="shared" ref="X72:X110" si="90">1/(1+EXP(3.2269-1.9688*H72))</f>
        <v>6.0061218312841474E-2</v>
      </c>
      <c r="Y72" s="6">
        <f t="shared" ref="Y72:Y110" si="91">1/(1+EXP(10.9745-2.375*I72/1000))</f>
        <v>1.5508883505054632E-4</v>
      </c>
      <c r="Z72" s="6">
        <f t="shared" ref="Z72:Z110" si="92">1/(1+EXP(10.9745-2.375*J72/1000))</f>
        <v>2.9004958629239817E-5</v>
      </c>
      <c r="AA72" s="6">
        <f t="shared" ref="AA72:AA110" si="93">MAX(X72,Y72,Z72)</f>
        <v>6.0061218312841474E-2</v>
      </c>
      <c r="AB72" s="6">
        <f t="shared" ref="AB72:AB110" si="94">1/(1+EXP(12.597-0.05861*35-1.568*(K72^0.4612)))</f>
        <v>3.9535669151734405E-2</v>
      </c>
      <c r="AC72" s="6">
        <f t="shared" ref="AC72:AC110" si="95">AB72</f>
        <v>3.9535669151734405E-2</v>
      </c>
      <c r="AD72" s="6">
        <f t="shared" ref="AD72:AD110" si="96">1/(1+EXP(5.7949-0.5196*M72/1000))</f>
        <v>3.595483516177697E-3</v>
      </c>
      <c r="AE72" s="6">
        <f t="shared" ref="AE72:AE110" si="97">1/(1+EXP(5.7949-0.5196*N72/1000))</f>
        <v>4.1132550369166682E-3</v>
      </c>
      <c r="AF72" s="27">
        <f t="shared" ref="AF72:AF110" si="98">MAX(AD72,AE72)</f>
        <v>4.1132550369166682E-3</v>
      </c>
      <c r="AG72" s="26">
        <f t="shared" ref="AG72:AG110" si="99">NORMDIST(LN(O72),7.45231,0.73998,1)</f>
        <v>1.21259105427958E-2</v>
      </c>
      <c r="AH72" s="6">
        <f t="shared" ref="AH72:AH110" si="100">1/(1+EXP(3.2269-1.9688*P72))</f>
        <v>9.4471615440134604E-2</v>
      </c>
      <c r="AI72" s="6">
        <f t="shared" ref="AI72:AI110" si="101">1/(1+EXP(10.958-3.77*Q72/1000))</f>
        <v>2.1118329274229393E-4</v>
      </c>
      <c r="AJ72" s="6">
        <f t="shared" ref="AJ72:AJ110" si="102">1/(1+EXP(10.958-3.77*R72/1000))</f>
        <v>9.1078851831715175E-5</v>
      </c>
      <c r="AK72" s="6">
        <f t="shared" ref="AK72:AK110" si="103">MAX(AH72,AI72,AJ72)</f>
        <v>9.4471615440134604E-2</v>
      </c>
      <c r="AL72" s="6">
        <f t="shared" ref="AL72:AL110" si="104">1/(1+EXP(12.597-0.05861*35-1.568*((S72/0.817)^0.4612)))</f>
        <v>7.0778932482173484E-2</v>
      </c>
      <c r="AM72" s="6">
        <f t="shared" ref="AM72:AM110" si="105">AL72</f>
        <v>7.0778932482173484E-2</v>
      </c>
      <c r="AN72" s="6">
        <f t="shared" ref="AN72:AN110" si="106">1/(1+EXP(5.7949-0.7619*U72/1000))</f>
        <v>5.4480203759611967E-3</v>
      </c>
      <c r="AO72" s="6">
        <f t="shared" ref="AO72:AO110" si="107">1/(1+EXP(5.7949-0.7619*V72/1000))</f>
        <v>4.2667592669878799E-3</v>
      </c>
      <c r="AP72" s="27">
        <f t="shared" ref="AP72:AP110" si="108">MAX(AN72,AO72)</f>
        <v>5.4480203759611967E-3</v>
      </c>
      <c r="AQ72" s="216">
        <f t="shared" ref="AQ72:AQ110" si="109">ROUND(1-(1-W72)*(1-AA72)*(1-AC72)*(1-AF72),3)</f>
        <v>0.105</v>
      </c>
      <c r="AR72" s="6">
        <f t="shared" ref="AR72:AR110" si="110">ROUND(1-(1-AG72)*(1-AK72)*(1-AM72)*(1-AP72),3)</f>
        <v>0.17299999999999999</v>
      </c>
      <c r="AS72" s="6">
        <f t="shared" ref="AS72:AS110" si="111">ROUND(AVERAGE(AR72,AQ72),3)</f>
        <v>0.13900000000000001</v>
      </c>
      <c r="AT72" s="120">
        <f t="shared" ref="AT72:AT110" si="112">ROUND(AQ72/0.15,2)</f>
        <v>0.7</v>
      </c>
      <c r="AU72" s="120">
        <f t="shared" ref="AU72:AU110" si="113">ROUND(AR72/0.15,2)</f>
        <v>1.1499999999999999</v>
      </c>
      <c r="AV72" s="120">
        <f t="shared" ref="AV72:AV110" si="114">ROUND(AS72/0.15,2)</f>
        <v>0.93</v>
      </c>
      <c r="AW72" s="121">
        <f t="shared" ref="AW72:AW110" si="115">IF(AT72&lt;0.67,5,IF(AT72&lt;1,4,IF(AT72&lt;1.33,3,IF(AT72&lt;2.67,2,1))))</f>
        <v>4</v>
      </c>
      <c r="AX72" s="121">
        <f t="shared" ref="AX72:AX110" si="116">IF(AU72&lt;0.67,5,IF(AU72&lt;1,4,IF(AU72&lt;1.33,3,IF(AU72&lt;2.67,2,1))))</f>
        <v>3</v>
      </c>
      <c r="AY72" s="217">
        <f t="shared" ref="AY72:AY110" si="117">IF(AV72&lt;0.67,5,IF(AV72&lt;1,4,IF(AV72&lt;1.33,3,IF(AV72&lt;2.67,2,1))))</f>
        <v>4</v>
      </c>
    </row>
    <row r="73" spans="1:51">
      <c r="A73" s="134">
        <v>10763</v>
      </c>
      <c r="B73" s="66" t="s">
        <v>346</v>
      </c>
      <c r="C73" s="214" t="str">
        <f>Rollover!A73</f>
        <v>Kia</v>
      </c>
      <c r="D73" s="73" t="str">
        <f>Rollover!B73</f>
        <v>Niro Hybrid SUV FWD</v>
      </c>
      <c r="E73" s="119" t="s">
        <v>189</v>
      </c>
      <c r="F73" s="215">
        <f>Rollover!C73</f>
        <v>2019</v>
      </c>
      <c r="G73" s="11">
        <v>139.374</v>
      </c>
      <c r="H73" s="12">
        <v>0.27200000000000002</v>
      </c>
      <c r="I73" s="12">
        <v>1294.671</v>
      </c>
      <c r="J73" s="12">
        <v>162.875</v>
      </c>
      <c r="K73" s="12">
        <v>27.908999999999999</v>
      </c>
      <c r="L73" s="12">
        <v>46.000999999999998</v>
      </c>
      <c r="M73" s="12">
        <v>330.34300000000002</v>
      </c>
      <c r="N73" s="13">
        <v>1198.7139999999999</v>
      </c>
      <c r="O73" s="11">
        <v>223.893</v>
      </c>
      <c r="P73" s="12">
        <v>0.79900000000000004</v>
      </c>
      <c r="Q73" s="12">
        <v>920.28800000000001</v>
      </c>
      <c r="R73" s="12">
        <v>278.428</v>
      </c>
      <c r="S73" s="12">
        <v>11.872999999999999</v>
      </c>
      <c r="T73" s="12">
        <v>61.137</v>
      </c>
      <c r="U73" s="12">
        <v>639.16600000000005</v>
      </c>
      <c r="V73" s="13">
        <v>58.387999999999998</v>
      </c>
      <c r="W73" s="216">
        <f t="shared" ref="W73:W88" si="118">NORMDIST(LN(G73),7.45231,0.73998,1)</f>
        <v>3.3823541535242437E-4</v>
      </c>
      <c r="X73" s="6">
        <f t="shared" ref="X73:X88" si="119">1/(1+EXP(3.2269-1.9688*H73))</f>
        <v>6.3483542265887899E-2</v>
      </c>
      <c r="Y73" s="6">
        <f t="shared" ref="Y73:Y88" si="120">1/(1+EXP(10.9745-2.375*I73/1000))</f>
        <v>3.7073346482337038E-4</v>
      </c>
      <c r="Z73" s="6">
        <f t="shared" ref="Z73:Z88" si="121">1/(1+EXP(10.9745-2.375*J73/1000))</f>
        <v>2.5224442330959615E-5</v>
      </c>
      <c r="AA73" s="6">
        <f t="shared" ref="AA73:AA88" si="122">MAX(X73,Y73,Z73)</f>
        <v>6.3483542265887899E-2</v>
      </c>
      <c r="AB73" s="6">
        <f t="shared" ref="AB73:AB88" si="123">1/(1+EXP(12.597-0.05861*35-1.568*(K73^0.4612)))</f>
        <v>3.6763795301382456E-2</v>
      </c>
      <c r="AC73" s="6">
        <f t="shared" ref="AC73:AC88" si="124">AB73</f>
        <v>3.6763795301382456E-2</v>
      </c>
      <c r="AD73" s="6">
        <f t="shared" ref="AD73:AD88" si="125">1/(1+EXP(5.7949-0.5196*M73/1000))</f>
        <v>3.5998606846564412E-3</v>
      </c>
      <c r="AE73" s="6">
        <f t="shared" ref="AE73:AE88" si="126">1/(1+EXP(5.7949-0.5196*N73/1000))</f>
        <v>5.640936886404109E-3</v>
      </c>
      <c r="AF73" s="27">
        <f t="shared" ref="AF73:AF88" si="127">MAX(AD73,AE73)</f>
        <v>5.640936886404109E-3</v>
      </c>
      <c r="AG73" s="26">
        <f t="shared" ref="AG73:AG88" si="128">NORMDIST(LN(O73),7.45231,0.73998,1)</f>
        <v>2.9044829486262261E-3</v>
      </c>
      <c r="AH73" s="6">
        <f t="shared" ref="AH73:AH88" si="129">1/(1+EXP(3.2269-1.9688*P73))</f>
        <v>0.16059214752755754</v>
      </c>
      <c r="AI73" s="6">
        <f t="shared" ref="AI73:AI88" si="130">1/(1+EXP(10.958-3.77*Q73/1000))</f>
        <v>5.5916075107629226E-4</v>
      </c>
      <c r="AJ73" s="6">
        <f t="shared" ref="AJ73:AJ88" si="131">1/(1+EXP(10.958-3.77*R73/1000))</f>
        <v>4.9756164255495885E-5</v>
      </c>
      <c r="AK73" s="6">
        <f t="shared" ref="AK73:AK88" si="132">MAX(AH73,AI73,AJ73)</f>
        <v>0.16059214752755754</v>
      </c>
      <c r="AL73" s="6">
        <f t="shared" ref="AL73:AL88" si="133">1/(1+EXP(12.597-0.05861*35-1.568*((S73/0.817)^0.4612)))</f>
        <v>5.7214955004903038E-3</v>
      </c>
      <c r="AM73" s="6">
        <f t="shared" ref="AM73:AM88" si="134">AL73</f>
        <v>5.7214955004903038E-3</v>
      </c>
      <c r="AN73" s="6">
        <f t="shared" ref="AN73:AN88" si="135">1/(1+EXP(5.7949-0.7619*U73/1000))</f>
        <v>4.9278158469561462E-3</v>
      </c>
      <c r="AO73" s="6">
        <f t="shared" ref="AO73:AO88" si="136">1/(1+EXP(5.7949-0.7619*V73/1000))</f>
        <v>3.1713732104627253E-3</v>
      </c>
      <c r="AP73" s="27">
        <f t="shared" ref="AP73:AP88" si="137">MAX(AN73,AO73)</f>
        <v>4.9278158469561462E-3</v>
      </c>
      <c r="AQ73" s="216">
        <f t="shared" ref="AQ73:AQ88" si="138">ROUND(1-(1-W73)*(1-AA73)*(1-AC73)*(1-AF73),3)</f>
        <v>0.10299999999999999</v>
      </c>
      <c r="AR73" s="6">
        <f t="shared" ref="AR73:AR88" si="139">ROUND(1-(1-AG73)*(1-AK73)*(1-AM73)*(1-AP73),3)</f>
        <v>0.17199999999999999</v>
      </c>
      <c r="AS73" s="6">
        <f t="shared" ref="AS73:AS88" si="140">ROUND(AVERAGE(AR73,AQ73),3)</f>
        <v>0.13800000000000001</v>
      </c>
      <c r="AT73" s="120">
        <f t="shared" ref="AT73:AT88" si="141">ROUND(AQ73/0.15,2)</f>
        <v>0.69</v>
      </c>
      <c r="AU73" s="120">
        <f t="shared" ref="AU73:AU88" si="142">ROUND(AR73/0.15,2)</f>
        <v>1.1499999999999999</v>
      </c>
      <c r="AV73" s="120">
        <f t="shared" ref="AV73:AV88" si="143">ROUND(AS73/0.15,2)</f>
        <v>0.92</v>
      </c>
      <c r="AW73" s="121">
        <f t="shared" ref="AW73:AW88" si="144">IF(AT73&lt;0.67,5,IF(AT73&lt;1,4,IF(AT73&lt;1.33,3,IF(AT73&lt;2.67,2,1))))</f>
        <v>4</v>
      </c>
      <c r="AX73" s="121">
        <f t="shared" ref="AX73:AX88" si="145">IF(AU73&lt;0.67,5,IF(AU73&lt;1,4,IF(AU73&lt;1.33,3,IF(AU73&lt;2.67,2,1))))</f>
        <v>3</v>
      </c>
      <c r="AY73" s="217">
        <f t="shared" ref="AY73:AY88" si="146">IF(AV73&lt;0.67,5,IF(AV73&lt;1,4,IF(AV73&lt;1.33,3,IF(AV73&lt;2.67,2,1))))</f>
        <v>4</v>
      </c>
    </row>
    <row r="74" spans="1:51" ht="13.15" customHeight="1">
      <c r="A74" s="134">
        <v>10656</v>
      </c>
      <c r="B74" s="66" t="s">
        <v>272</v>
      </c>
      <c r="C74" s="214" t="str">
        <f>Rollover!A74</f>
        <v xml:space="preserve">Lexus </v>
      </c>
      <c r="D74" s="73" t="str">
        <f>Rollover!B74</f>
        <v>ES 350 4DR FWD</v>
      </c>
      <c r="E74" s="119" t="s">
        <v>88</v>
      </c>
      <c r="F74" s="215">
        <f>Rollover!C74</f>
        <v>2019</v>
      </c>
      <c r="G74" s="11">
        <v>119.994</v>
      </c>
      <c r="H74" s="12">
        <v>0.24399999999999999</v>
      </c>
      <c r="I74" s="12">
        <v>1063.452</v>
      </c>
      <c r="J74" s="12">
        <v>132.958</v>
      </c>
      <c r="K74" s="12">
        <v>20.744</v>
      </c>
      <c r="L74" s="12">
        <v>37.594999999999999</v>
      </c>
      <c r="M74" s="12">
        <v>2328.8649999999998</v>
      </c>
      <c r="N74" s="13">
        <v>2793.4870000000001</v>
      </c>
      <c r="O74" s="11">
        <v>318.64600000000002</v>
      </c>
      <c r="P74" s="12">
        <v>0.32800000000000001</v>
      </c>
      <c r="Q74" s="12">
        <v>708.01400000000001</v>
      </c>
      <c r="R74" s="12">
        <v>276.79199999999997</v>
      </c>
      <c r="S74" s="12">
        <v>19.841000000000001</v>
      </c>
      <c r="T74" s="12">
        <v>38.475000000000001</v>
      </c>
      <c r="U74" s="12">
        <v>2103.1579999999999</v>
      </c>
      <c r="V74" s="13">
        <v>2302.654</v>
      </c>
      <c r="W74" s="216">
        <f t="shared" si="118"/>
        <v>1.5833285040348267E-4</v>
      </c>
      <c r="X74" s="6">
        <f t="shared" si="119"/>
        <v>6.0283896523332971E-2</v>
      </c>
      <c r="Y74" s="6">
        <f t="shared" si="120"/>
        <v>2.1411107533009558E-4</v>
      </c>
      <c r="Z74" s="6">
        <f t="shared" si="121"/>
        <v>2.3494405131243788E-5</v>
      </c>
      <c r="AA74" s="6">
        <f t="shared" si="122"/>
        <v>6.0283896523332971E-2</v>
      </c>
      <c r="AB74" s="6">
        <f t="shared" si="123"/>
        <v>1.4821069865784211E-2</v>
      </c>
      <c r="AC74" s="6">
        <f t="shared" si="124"/>
        <v>1.4821069865784211E-2</v>
      </c>
      <c r="AD74" s="6">
        <f t="shared" si="125"/>
        <v>1.0102467383063219E-2</v>
      </c>
      <c r="AE74" s="6">
        <f t="shared" si="126"/>
        <v>1.2825592308355692E-2</v>
      </c>
      <c r="AF74" s="27">
        <f t="shared" si="127"/>
        <v>1.2825592308355692E-2</v>
      </c>
      <c r="AG74" s="26">
        <f t="shared" si="128"/>
        <v>1.1260841800944763E-2</v>
      </c>
      <c r="AH74" s="6">
        <f t="shared" si="129"/>
        <v>7.0362544115245063E-2</v>
      </c>
      <c r="AI74" s="6">
        <f t="shared" si="130"/>
        <v>2.5125592733218232E-4</v>
      </c>
      <c r="AJ74" s="6">
        <f t="shared" si="131"/>
        <v>4.9450241733509514E-5</v>
      </c>
      <c r="AK74" s="6">
        <f t="shared" si="132"/>
        <v>7.0362544115245063E-2</v>
      </c>
      <c r="AL74" s="6">
        <f t="shared" si="133"/>
        <v>2.3704752786364042E-2</v>
      </c>
      <c r="AM74" s="6">
        <f t="shared" si="134"/>
        <v>2.3704752786364042E-2</v>
      </c>
      <c r="AN74" s="6">
        <f t="shared" si="135"/>
        <v>1.4883540638521172E-2</v>
      </c>
      <c r="AO74" s="6">
        <f t="shared" si="136"/>
        <v>1.7284527085060265E-2</v>
      </c>
      <c r="AP74" s="27">
        <f t="shared" si="137"/>
        <v>1.7284527085060265E-2</v>
      </c>
      <c r="AQ74" s="216">
        <f t="shared" si="138"/>
        <v>8.5999999999999993E-2</v>
      </c>
      <c r="AR74" s="6">
        <f t="shared" si="139"/>
        <v>0.11799999999999999</v>
      </c>
      <c r="AS74" s="6">
        <f t="shared" si="140"/>
        <v>0.10199999999999999</v>
      </c>
      <c r="AT74" s="120">
        <f t="shared" si="141"/>
        <v>0.56999999999999995</v>
      </c>
      <c r="AU74" s="120">
        <f t="shared" si="142"/>
        <v>0.79</v>
      </c>
      <c r="AV74" s="120">
        <f t="shared" si="143"/>
        <v>0.68</v>
      </c>
      <c r="AW74" s="121">
        <f t="shared" si="144"/>
        <v>5</v>
      </c>
      <c r="AX74" s="121">
        <f t="shared" si="145"/>
        <v>4</v>
      </c>
      <c r="AY74" s="217">
        <f t="shared" si="146"/>
        <v>4</v>
      </c>
    </row>
    <row r="75" spans="1:51" ht="13.15" customHeight="1">
      <c r="A75" s="134">
        <v>10656</v>
      </c>
      <c r="B75" s="66" t="s">
        <v>272</v>
      </c>
      <c r="C75" s="219" t="str">
        <f>Rollover!A75</f>
        <v xml:space="preserve">Lexus </v>
      </c>
      <c r="D75" s="218" t="str">
        <f>Rollover!B75</f>
        <v>ES 300h 4DR FWD</v>
      </c>
      <c r="E75" s="119" t="s">
        <v>88</v>
      </c>
      <c r="F75" s="215">
        <f>Rollover!C75</f>
        <v>2019</v>
      </c>
      <c r="G75" s="11">
        <v>119.994</v>
      </c>
      <c r="H75" s="12">
        <v>0.24399999999999999</v>
      </c>
      <c r="I75" s="12">
        <v>1063.452</v>
      </c>
      <c r="J75" s="12">
        <v>132.958</v>
      </c>
      <c r="K75" s="12">
        <v>20.744</v>
      </c>
      <c r="L75" s="12">
        <v>37.594999999999999</v>
      </c>
      <c r="M75" s="12">
        <v>2328.8649999999998</v>
      </c>
      <c r="N75" s="13">
        <v>2793.4870000000001</v>
      </c>
      <c r="O75" s="11">
        <v>318.64600000000002</v>
      </c>
      <c r="P75" s="12">
        <v>0.32800000000000001</v>
      </c>
      <c r="Q75" s="12">
        <v>708.01400000000001</v>
      </c>
      <c r="R75" s="12">
        <v>276.79199999999997</v>
      </c>
      <c r="S75" s="12">
        <v>19.841000000000001</v>
      </c>
      <c r="T75" s="12">
        <v>38.475000000000001</v>
      </c>
      <c r="U75" s="12">
        <v>2103.1579999999999</v>
      </c>
      <c r="V75" s="13">
        <v>2302.654</v>
      </c>
      <c r="W75" s="216">
        <f t="shared" si="118"/>
        <v>1.5833285040348267E-4</v>
      </c>
      <c r="X75" s="6">
        <f t="shared" si="119"/>
        <v>6.0283896523332971E-2</v>
      </c>
      <c r="Y75" s="6">
        <f t="shared" si="120"/>
        <v>2.1411107533009558E-4</v>
      </c>
      <c r="Z75" s="6">
        <f t="shared" si="121"/>
        <v>2.3494405131243788E-5</v>
      </c>
      <c r="AA75" s="6">
        <f t="shared" si="122"/>
        <v>6.0283896523332971E-2</v>
      </c>
      <c r="AB75" s="6">
        <f t="shared" si="123"/>
        <v>1.4821069865784211E-2</v>
      </c>
      <c r="AC75" s="6">
        <f t="shared" si="124"/>
        <v>1.4821069865784211E-2</v>
      </c>
      <c r="AD75" s="6">
        <f t="shared" si="125"/>
        <v>1.0102467383063219E-2</v>
      </c>
      <c r="AE75" s="6">
        <f t="shared" si="126"/>
        <v>1.2825592308355692E-2</v>
      </c>
      <c r="AF75" s="27">
        <f t="shared" si="127"/>
        <v>1.2825592308355692E-2</v>
      </c>
      <c r="AG75" s="26">
        <f t="shared" si="128"/>
        <v>1.1260841800944763E-2</v>
      </c>
      <c r="AH75" s="6">
        <f t="shared" si="129"/>
        <v>7.0362544115245063E-2</v>
      </c>
      <c r="AI75" s="6">
        <f t="shared" si="130"/>
        <v>2.5125592733218232E-4</v>
      </c>
      <c r="AJ75" s="6">
        <f t="shared" si="131"/>
        <v>4.9450241733509514E-5</v>
      </c>
      <c r="AK75" s="6">
        <f t="shared" si="132"/>
        <v>7.0362544115245063E-2</v>
      </c>
      <c r="AL75" s="6">
        <f t="shared" si="133"/>
        <v>2.3704752786364042E-2</v>
      </c>
      <c r="AM75" s="6">
        <f t="shared" si="134"/>
        <v>2.3704752786364042E-2</v>
      </c>
      <c r="AN75" s="6">
        <f t="shared" si="135"/>
        <v>1.4883540638521172E-2</v>
      </c>
      <c r="AO75" s="6">
        <f t="shared" si="136"/>
        <v>1.7284527085060265E-2</v>
      </c>
      <c r="AP75" s="27">
        <f t="shared" si="137"/>
        <v>1.7284527085060265E-2</v>
      </c>
      <c r="AQ75" s="216">
        <f t="shared" si="138"/>
        <v>8.5999999999999993E-2</v>
      </c>
      <c r="AR75" s="6">
        <f t="shared" si="139"/>
        <v>0.11799999999999999</v>
      </c>
      <c r="AS75" s="6">
        <f t="shared" si="140"/>
        <v>0.10199999999999999</v>
      </c>
      <c r="AT75" s="120">
        <f t="shared" si="141"/>
        <v>0.56999999999999995</v>
      </c>
      <c r="AU75" s="120">
        <f t="shared" si="142"/>
        <v>0.79</v>
      </c>
      <c r="AV75" s="120">
        <f t="shared" si="143"/>
        <v>0.68</v>
      </c>
      <c r="AW75" s="121">
        <f t="shared" si="144"/>
        <v>5</v>
      </c>
      <c r="AX75" s="121">
        <f t="shared" si="145"/>
        <v>4</v>
      </c>
      <c r="AY75" s="217">
        <f t="shared" si="146"/>
        <v>4</v>
      </c>
    </row>
    <row r="76" spans="1:51" ht="13.15" customHeight="1">
      <c r="A76" s="134">
        <v>10721</v>
      </c>
      <c r="B76" s="66" t="s">
        <v>325</v>
      </c>
      <c r="C76" s="214" t="str">
        <f>Rollover!A76</f>
        <v xml:space="preserve">Lexus </v>
      </c>
      <c r="D76" s="73" t="str">
        <f>Rollover!B76</f>
        <v>UX200 5HB FWD</v>
      </c>
      <c r="E76" s="119" t="s">
        <v>88</v>
      </c>
      <c r="F76" s="215">
        <f>Rollover!C76</f>
        <v>2019</v>
      </c>
      <c r="G76" s="11">
        <v>116.386</v>
      </c>
      <c r="H76" s="12">
        <v>0.32900000000000001</v>
      </c>
      <c r="I76" s="12">
        <v>1649.8689999999999</v>
      </c>
      <c r="J76" s="12">
        <v>75.912999999999997</v>
      </c>
      <c r="K76" s="12">
        <v>24.498999999999999</v>
      </c>
      <c r="L76" s="12">
        <v>41.493000000000002</v>
      </c>
      <c r="M76" s="12">
        <v>1672.9469999999999</v>
      </c>
      <c r="N76" s="13">
        <v>1923.9259999999999</v>
      </c>
      <c r="O76" s="11">
        <v>290.19</v>
      </c>
      <c r="P76" s="12">
        <v>0.36299999999999999</v>
      </c>
      <c r="Q76" s="12">
        <v>724.48400000000004</v>
      </c>
      <c r="R76" s="12">
        <v>417.79199999999997</v>
      </c>
      <c r="S76" s="12">
        <v>17.073</v>
      </c>
      <c r="T76" s="12">
        <v>44.341000000000001</v>
      </c>
      <c r="U76" s="12">
        <v>1536.261</v>
      </c>
      <c r="V76" s="13">
        <v>2518.279</v>
      </c>
      <c r="W76" s="216">
        <f t="shared" si="118"/>
        <v>1.34986887343123E-4</v>
      </c>
      <c r="X76" s="6">
        <f t="shared" si="119"/>
        <v>7.0491435568372424E-2</v>
      </c>
      <c r="Y76" s="6">
        <f t="shared" si="120"/>
        <v>8.6142469187917836E-4</v>
      </c>
      <c r="Z76" s="6">
        <f t="shared" si="121"/>
        <v>2.0517607401692416E-5</v>
      </c>
      <c r="AA76" s="6">
        <f t="shared" si="122"/>
        <v>7.0491435568372424E-2</v>
      </c>
      <c r="AB76" s="6">
        <f t="shared" si="123"/>
        <v>2.4353331812999757E-2</v>
      </c>
      <c r="AC76" s="6">
        <f t="shared" si="124"/>
        <v>2.4353331812999757E-2</v>
      </c>
      <c r="AD76" s="6">
        <f t="shared" si="125"/>
        <v>7.2058028309228746E-3</v>
      </c>
      <c r="AE76" s="6">
        <f t="shared" si="126"/>
        <v>8.2012954011464623E-3</v>
      </c>
      <c r="AF76" s="27">
        <f t="shared" si="127"/>
        <v>8.2012954011464623E-3</v>
      </c>
      <c r="AG76" s="26">
        <f t="shared" si="128"/>
        <v>8.0229920337885185E-3</v>
      </c>
      <c r="AH76" s="6">
        <f t="shared" si="129"/>
        <v>7.5005551852159555E-2</v>
      </c>
      <c r="AI76" s="6">
        <f t="shared" si="130"/>
        <v>2.6734711095530655E-4</v>
      </c>
      <c r="AJ76" s="6">
        <f t="shared" si="131"/>
        <v>8.4141697504961944E-5</v>
      </c>
      <c r="AK76" s="6">
        <f t="shared" si="132"/>
        <v>7.5005551852159555E-2</v>
      </c>
      <c r="AL76" s="6">
        <f t="shared" si="133"/>
        <v>1.5139487080526426E-2</v>
      </c>
      <c r="AM76" s="6">
        <f t="shared" si="134"/>
        <v>1.5139487080526426E-2</v>
      </c>
      <c r="AN76" s="6">
        <f t="shared" si="135"/>
        <v>9.7140279188618339E-3</v>
      </c>
      <c r="AO76" s="6">
        <f t="shared" si="136"/>
        <v>2.0308002179901256E-2</v>
      </c>
      <c r="AP76" s="27">
        <f t="shared" si="137"/>
        <v>2.0308002179901256E-2</v>
      </c>
      <c r="AQ76" s="216">
        <f t="shared" si="138"/>
        <v>0.10100000000000001</v>
      </c>
      <c r="AR76" s="6">
        <f t="shared" si="139"/>
        <v>0.115</v>
      </c>
      <c r="AS76" s="6">
        <f t="shared" si="140"/>
        <v>0.108</v>
      </c>
      <c r="AT76" s="120">
        <f t="shared" si="141"/>
        <v>0.67</v>
      </c>
      <c r="AU76" s="120">
        <f t="shared" si="142"/>
        <v>0.77</v>
      </c>
      <c r="AV76" s="120">
        <f t="shared" si="143"/>
        <v>0.72</v>
      </c>
      <c r="AW76" s="121">
        <f t="shared" si="144"/>
        <v>4</v>
      </c>
      <c r="AX76" s="121">
        <f t="shared" si="145"/>
        <v>4</v>
      </c>
      <c r="AY76" s="217">
        <f t="shared" si="146"/>
        <v>4</v>
      </c>
    </row>
    <row r="77" spans="1:51" ht="13.15" customHeight="1">
      <c r="A77" s="134">
        <v>10721</v>
      </c>
      <c r="B77" s="66" t="s">
        <v>325</v>
      </c>
      <c r="C77" s="214" t="str">
        <f>Rollover!A77</f>
        <v xml:space="preserve">Lexus </v>
      </c>
      <c r="D77" s="73" t="str">
        <f>Rollover!B77</f>
        <v>UX250h 5HB AWD</v>
      </c>
      <c r="E77" s="119" t="s">
        <v>88</v>
      </c>
      <c r="F77" s="215">
        <f>Rollover!C77</f>
        <v>2019</v>
      </c>
      <c r="G77" s="11">
        <v>116.386</v>
      </c>
      <c r="H77" s="12">
        <v>0.32900000000000001</v>
      </c>
      <c r="I77" s="12">
        <v>1649.8689999999999</v>
      </c>
      <c r="J77" s="12">
        <v>75.912999999999997</v>
      </c>
      <c r="K77" s="12">
        <v>24.498999999999999</v>
      </c>
      <c r="L77" s="12">
        <v>41.493000000000002</v>
      </c>
      <c r="M77" s="12">
        <v>1672.9469999999999</v>
      </c>
      <c r="N77" s="13">
        <v>1923.9259999999999</v>
      </c>
      <c r="O77" s="11">
        <v>290.19</v>
      </c>
      <c r="P77" s="12">
        <v>0.36299999999999999</v>
      </c>
      <c r="Q77" s="12">
        <v>724.48400000000004</v>
      </c>
      <c r="R77" s="12">
        <v>417.79199999999997</v>
      </c>
      <c r="S77" s="12">
        <v>17.073</v>
      </c>
      <c r="T77" s="12">
        <v>44.341000000000001</v>
      </c>
      <c r="U77" s="12">
        <v>1536.261</v>
      </c>
      <c r="V77" s="13">
        <v>2518.279</v>
      </c>
      <c r="W77" s="216">
        <f t="shared" si="118"/>
        <v>1.34986887343123E-4</v>
      </c>
      <c r="X77" s="6">
        <f t="shared" si="119"/>
        <v>7.0491435568372424E-2</v>
      </c>
      <c r="Y77" s="6">
        <f t="shared" si="120"/>
        <v>8.6142469187917836E-4</v>
      </c>
      <c r="Z77" s="6">
        <f t="shared" si="121"/>
        <v>2.0517607401692416E-5</v>
      </c>
      <c r="AA77" s="6">
        <f t="shared" si="122"/>
        <v>7.0491435568372424E-2</v>
      </c>
      <c r="AB77" s="6">
        <f t="shared" si="123"/>
        <v>2.4353331812999757E-2</v>
      </c>
      <c r="AC77" s="6">
        <f t="shared" si="124"/>
        <v>2.4353331812999757E-2</v>
      </c>
      <c r="AD77" s="6">
        <f t="shared" si="125"/>
        <v>7.2058028309228746E-3</v>
      </c>
      <c r="AE77" s="6">
        <f t="shared" si="126"/>
        <v>8.2012954011464623E-3</v>
      </c>
      <c r="AF77" s="27">
        <f t="shared" si="127"/>
        <v>8.2012954011464623E-3</v>
      </c>
      <c r="AG77" s="26">
        <f t="shared" si="128"/>
        <v>8.0229920337885185E-3</v>
      </c>
      <c r="AH77" s="6">
        <f t="shared" si="129"/>
        <v>7.5005551852159555E-2</v>
      </c>
      <c r="AI77" s="6">
        <f t="shared" si="130"/>
        <v>2.6734711095530655E-4</v>
      </c>
      <c r="AJ77" s="6">
        <f t="shared" si="131"/>
        <v>8.4141697504961944E-5</v>
      </c>
      <c r="AK77" s="6">
        <f t="shared" si="132"/>
        <v>7.5005551852159555E-2</v>
      </c>
      <c r="AL77" s="6">
        <f t="shared" si="133"/>
        <v>1.5139487080526426E-2</v>
      </c>
      <c r="AM77" s="6">
        <f t="shared" si="134"/>
        <v>1.5139487080526426E-2</v>
      </c>
      <c r="AN77" s="6">
        <f t="shared" si="135"/>
        <v>9.7140279188618339E-3</v>
      </c>
      <c r="AO77" s="6">
        <f t="shared" si="136"/>
        <v>2.0308002179901256E-2</v>
      </c>
      <c r="AP77" s="27">
        <f t="shared" si="137"/>
        <v>2.0308002179901256E-2</v>
      </c>
      <c r="AQ77" s="216">
        <f t="shared" si="138"/>
        <v>0.10100000000000001</v>
      </c>
      <c r="AR77" s="6">
        <f t="shared" si="139"/>
        <v>0.115</v>
      </c>
      <c r="AS77" s="6">
        <f t="shared" si="140"/>
        <v>0.108</v>
      </c>
      <c r="AT77" s="120">
        <f t="shared" si="141"/>
        <v>0.67</v>
      </c>
      <c r="AU77" s="120">
        <f t="shared" si="142"/>
        <v>0.77</v>
      </c>
      <c r="AV77" s="120">
        <f t="shared" si="143"/>
        <v>0.72</v>
      </c>
      <c r="AW77" s="121">
        <f t="shared" si="144"/>
        <v>4</v>
      </c>
      <c r="AX77" s="121">
        <f t="shared" si="145"/>
        <v>4</v>
      </c>
      <c r="AY77" s="217">
        <f t="shared" si="146"/>
        <v>4</v>
      </c>
    </row>
    <row r="78" spans="1:51" ht="13.15" customHeight="1">
      <c r="A78" s="134">
        <v>10770</v>
      </c>
      <c r="B78" s="66" t="s">
        <v>355</v>
      </c>
      <c r="C78" s="214" t="str">
        <f>Rollover!A78</f>
        <v>Nissan</v>
      </c>
      <c r="D78" s="73" t="str">
        <f>Rollover!B78</f>
        <v>Altima 4DR FWD</v>
      </c>
      <c r="E78" s="119" t="s">
        <v>88</v>
      </c>
      <c r="F78" s="215">
        <f>Rollover!C78</f>
        <v>2019</v>
      </c>
      <c r="G78" s="11">
        <v>171.041</v>
      </c>
      <c r="H78" s="12">
        <v>0.29899999999999999</v>
      </c>
      <c r="I78" s="12">
        <v>1524.5609999999999</v>
      </c>
      <c r="J78" s="12">
        <v>345.88400000000001</v>
      </c>
      <c r="K78" s="12">
        <v>23.504000000000001</v>
      </c>
      <c r="L78" s="12">
        <v>39.618000000000002</v>
      </c>
      <c r="M78" s="12">
        <v>508.89600000000002</v>
      </c>
      <c r="N78" s="13">
        <v>1521.748</v>
      </c>
      <c r="O78" s="11">
        <v>239.053</v>
      </c>
      <c r="P78" s="12">
        <v>0.53600000000000003</v>
      </c>
      <c r="Q78" s="12">
        <v>1244.5940000000001</v>
      </c>
      <c r="R78" s="12">
        <v>489.15800000000002</v>
      </c>
      <c r="S78" s="12">
        <v>13.214</v>
      </c>
      <c r="T78" s="12">
        <v>40.308</v>
      </c>
      <c r="U78" s="12">
        <v>1157.279</v>
      </c>
      <c r="V78" s="13">
        <v>1246.1690000000001</v>
      </c>
      <c r="W78" s="216">
        <f t="shared" si="118"/>
        <v>8.9735521247258062E-4</v>
      </c>
      <c r="X78" s="6">
        <f t="shared" si="119"/>
        <v>6.671823813323266E-2</v>
      </c>
      <c r="Y78" s="6">
        <f t="shared" si="120"/>
        <v>6.3983024433325109E-4</v>
      </c>
      <c r="Z78" s="6">
        <f t="shared" si="121"/>
        <v>3.8956517985345749E-5</v>
      </c>
      <c r="AA78" s="6">
        <f t="shared" si="122"/>
        <v>6.671823813323266E-2</v>
      </c>
      <c r="AB78" s="6">
        <f t="shared" si="123"/>
        <v>2.1451562302771402E-2</v>
      </c>
      <c r="AC78" s="6">
        <f t="shared" si="124"/>
        <v>2.1451562302771402E-2</v>
      </c>
      <c r="AD78" s="6">
        <f t="shared" si="125"/>
        <v>3.9484432277575284E-3</v>
      </c>
      <c r="AE78" s="6">
        <f t="shared" si="126"/>
        <v>6.6649885851511924E-3</v>
      </c>
      <c r="AF78" s="27">
        <f t="shared" si="127"/>
        <v>6.6649885851511924E-3</v>
      </c>
      <c r="AG78" s="26">
        <f t="shared" si="128"/>
        <v>3.7944232076844537E-3</v>
      </c>
      <c r="AH78" s="6">
        <f t="shared" si="129"/>
        <v>0.10232783513136225</v>
      </c>
      <c r="AI78" s="6">
        <f t="shared" si="130"/>
        <v>1.8964361651846347E-3</v>
      </c>
      <c r="AJ78" s="6">
        <f t="shared" si="131"/>
        <v>1.1011509057840411E-4</v>
      </c>
      <c r="AK78" s="6">
        <f t="shared" si="132"/>
        <v>0.10232783513136225</v>
      </c>
      <c r="AL78" s="6">
        <f t="shared" si="133"/>
        <v>7.5008558424492586E-3</v>
      </c>
      <c r="AM78" s="6">
        <f t="shared" si="134"/>
        <v>7.5008558424492586E-3</v>
      </c>
      <c r="AN78" s="6">
        <f t="shared" si="135"/>
        <v>7.2955448084947678E-3</v>
      </c>
      <c r="AO78" s="6">
        <f t="shared" si="136"/>
        <v>7.8027643509765753E-3</v>
      </c>
      <c r="AP78" s="27">
        <f t="shared" si="137"/>
        <v>7.8027643509765753E-3</v>
      </c>
      <c r="AQ78" s="216">
        <f t="shared" si="138"/>
        <v>9.4E-2</v>
      </c>
      <c r="AR78" s="6">
        <f t="shared" si="139"/>
        <v>0.11899999999999999</v>
      </c>
      <c r="AS78" s="6">
        <f t="shared" si="140"/>
        <v>0.107</v>
      </c>
      <c r="AT78" s="120">
        <f t="shared" si="141"/>
        <v>0.63</v>
      </c>
      <c r="AU78" s="120">
        <f t="shared" si="142"/>
        <v>0.79</v>
      </c>
      <c r="AV78" s="120">
        <f t="shared" si="143"/>
        <v>0.71</v>
      </c>
      <c r="AW78" s="121">
        <f t="shared" si="144"/>
        <v>5</v>
      </c>
      <c r="AX78" s="121">
        <f t="shared" si="145"/>
        <v>4</v>
      </c>
      <c r="AY78" s="217">
        <f t="shared" si="146"/>
        <v>4</v>
      </c>
    </row>
    <row r="79" spans="1:51" ht="12" customHeight="1">
      <c r="A79" s="134">
        <v>10770</v>
      </c>
      <c r="B79" s="66" t="s">
        <v>355</v>
      </c>
      <c r="C79" s="219" t="str">
        <f>Rollover!A79</f>
        <v>Nissan</v>
      </c>
      <c r="D79" s="218" t="str">
        <f>Rollover!B79</f>
        <v>Altima 4DR AWD</v>
      </c>
      <c r="E79" s="119" t="s">
        <v>88</v>
      </c>
      <c r="F79" s="215">
        <f>Rollover!C79</f>
        <v>2019</v>
      </c>
      <c r="G79" s="11">
        <v>171.041</v>
      </c>
      <c r="H79" s="12">
        <v>0.29899999999999999</v>
      </c>
      <c r="I79" s="12">
        <v>1524.5609999999999</v>
      </c>
      <c r="J79" s="12">
        <v>345.88400000000001</v>
      </c>
      <c r="K79" s="12">
        <v>23.504000000000001</v>
      </c>
      <c r="L79" s="12">
        <v>39.618000000000002</v>
      </c>
      <c r="M79" s="12">
        <v>508.89600000000002</v>
      </c>
      <c r="N79" s="13">
        <v>1521.748</v>
      </c>
      <c r="O79" s="11">
        <v>239.053</v>
      </c>
      <c r="P79" s="12">
        <v>0.53600000000000003</v>
      </c>
      <c r="Q79" s="12">
        <v>1244.5940000000001</v>
      </c>
      <c r="R79" s="12">
        <v>489.15800000000002</v>
      </c>
      <c r="S79" s="12">
        <v>13.214</v>
      </c>
      <c r="T79" s="12">
        <v>40.308</v>
      </c>
      <c r="U79" s="12">
        <v>1157.279</v>
      </c>
      <c r="V79" s="13">
        <v>1246.1690000000001</v>
      </c>
      <c r="W79" s="216">
        <f t="shared" si="118"/>
        <v>8.9735521247258062E-4</v>
      </c>
      <c r="X79" s="6">
        <f t="shared" si="119"/>
        <v>6.671823813323266E-2</v>
      </c>
      <c r="Y79" s="6">
        <f t="shared" si="120"/>
        <v>6.3983024433325109E-4</v>
      </c>
      <c r="Z79" s="6">
        <f t="shared" si="121"/>
        <v>3.8956517985345749E-5</v>
      </c>
      <c r="AA79" s="6">
        <f t="shared" si="122"/>
        <v>6.671823813323266E-2</v>
      </c>
      <c r="AB79" s="6">
        <f t="shared" si="123"/>
        <v>2.1451562302771402E-2</v>
      </c>
      <c r="AC79" s="6">
        <f t="shared" si="124"/>
        <v>2.1451562302771402E-2</v>
      </c>
      <c r="AD79" s="6">
        <f t="shared" si="125"/>
        <v>3.9484432277575284E-3</v>
      </c>
      <c r="AE79" s="6">
        <f t="shared" si="126"/>
        <v>6.6649885851511924E-3</v>
      </c>
      <c r="AF79" s="27">
        <f t="shared" si="127"/>
        <v>6.6649885851511924E-3</v>
      </c>
      <c r="AG79" s="26">
        <f t="shared" si="128"/>
        <v>3.7944232076844537E-3</v>
      </c>
      <c r="AH79" s="6">
        <f t="shared" si="129"/>
        <v>0.10232783513136225</v>
      </c>
      <c r="AI79" s="6">
        <f t="shared" si="130"/>
        <v>1.8964361651846347E-3</v>
      </c>
      <c r="AJ79" s="6">
        <f t="shared" si="131"/>
        <v>1.1011509057840411E-4</v>
      </c>
      <c r="AK79" s="6">
        <f t="shared" si="132"/>
        <v>0.10232783513136225</v>
      </c>
      <c r="AL79" s="6">
        <f t="shared" si="133"/>
        <v>7.5008558424492586E-3</v>
      </c>
      <c r="AM79" s="6">
        <f t="shared" si="134"/>
        <v>7.5008558424492586E-3</v>
      </c>
      <c r="AN79" s="6">
        <f t="shared" si="135"/>
        <v>7.2955448084947678E-3</v>
      </c>
      <c r="AO79" s="6">
        <f t="shared" si="136"/>
        <v>7.8027643509765753E-3</v>
      </c>
      <c r="AP79" s="27">
        <f t="shared" si="137"/>
        <v>7.8027643509765753E-3</v>
      </c>
      <c r="AQ79" s="216">
        <f t="shared" si="138"/>
        <v>9.4E-2</v>
      </c>
      <c r="AR79" s="6">
        <f t="shared" si="139"/>
        <v>0.11899999999999999</v>
      </c>
      <c r="AS79" s="6">
        <f t="shared" si="140"/>
        <v>0.107</v>
      </c>
      <c r="AT79" s="120">
        <f t="shared" si="141"/>
        <v>0.63</v>
      </c>
      <c r="AU79" s="120">
        <f t="shared" si="142"/>
        <v>0.79</v>
      </c>
      <c r="AV79" s="120">
        <f t="shared" si="143"/>
        <v>0.71</v>
      </c>
      <c r="AW79" s="121">
        <f t="shared" si="144"/>
        <v>5</v>
      </c>
      <c r="AX79" s="121">
        <f t="shared" si="145"/>
        <v>4</v>
      </c>
      <c r="AY79" s="217">
        <f t="shared" si="146"/>
        <v>4</v>
      </c>
    </row>
    <row r="80" spans="1:51" ht="13.15" customHeight="1">
      <c r="A80" s="134">
        <v>10562</v>
      </c>
      <c r="B80" s="66" t="s">
        <v>223</v>
      </c>
      <c r="C80" s="214" t="str">
        <f>Rollover!A80</f>
        <v>Nissan</v>
      </c>
      <c r="D80" s="73" t="str">
        <f>Rollover!B80</f>
        <v>Armada SUV RWD</v>
      </c>
      <c r="E80" s="119" t="s">
        <v>186</v>
      </c>
      <c r="F80" s="215">
        <f>Rollover!C80</f>
        <v>2019</v>
      </c>
      <c r="G80" s="11">
        <v>383.53699999999998</v>
      </c>
      <c r="H80" s="12">
        <v>0.35499999999999998</v>
      </c>
      <c r="I80" s="12">
        <v>1952.6010000000001</v>
      </c>
      <c r="J80" s="12">
        <v>422.40300000000002</v>
      </c>
      <c r="K80" s="12">
        <v>36.606999999999999</v>
      </c>
      <c r="L80" s="12">
        <v>43.747</v>
      </c>
      <c r="M80" s="12">
        <v>4373.2269999999999</v>
      </c>
      <c r="N80" s="13">
        <v>2895.462</v>
      </c>
      <c r="O80" s="11">
        <v>285.30500000000001</v>
      </c>
      <c r="P80" s="12">
        <v>0.36899999999999999</v>
      </c>
      <c r="Q80" s="12">
        <v>969.86300000000006</v>
      </c>
      <c r="R80" s="12">
        <v>344.846</v>
      </c>
      <c r="S80" s="12">
        <v>29.405000000000001</v>
      </c>
      <c r="T80" s="12">
        <v>50.031999999999996</v>
      </c>
      <c r="U80" s="12">
        <v>2008.404</v>
      </c>
      <c r="V80" s="13">
        <v>2376.9679999999998</v>
      </c>
      <c r="W80" s="216">
        <f t="shared" si="118"/>
        <v>2.1129243572108911E-2</v>
      </c>
      <c r="X80" s="6">
        <f t="shared" si="119"/>
        <v>7.3920081919059202E-2</v>
      </c>
      <c r="Y80" s="6">
        <f t="shared" si="120"/>
        <v>1.7663490683199952E-3</v>
      </c>
      <c r="Z80" s="6">
        <f t="shared" si="121"/>
        <v>4.671993568609608E-5</v>
      </c>
      <c r="AA80" s="6">
        <f t="shared" si="122"/>
        <v>7.3920081919059202E-2</v>
      </c>
      <c r="AB80" s="6">
        <f t="shared" si="123"/>
        <v>9.1496326935683672E-2</v>
      </c>
      <c r="AC80" s="6">
        <f t="shared" si="124"/>
        <v>9.1496326935683672E-2</v>
      </c>
      <c r="AD80" s="6">
        <f t="shared" si="125"/>
        <v>2.8676788338520276E-2</v>
      </c>
      <c r="AE80" s="6">
        <f t="shared" si="126"/>
        <v>1.351406670828811E-2</v>
      </c>
      <c r="AF80" s="27">
        <f t="shared" si="127"/>
        <v>2.8676788338520276E-2</v>
      </c>
      <c r="AG80" s="26">
        <f t="shared" si="128"/>
        <v>7.532544019244798E-3</v>
      </c>
      <c r="AH80" s="6">
        <f t="shared" si="129"/>
        <v>7.5829246273351331E-2</v>
      </c>
      <c r="AI80" s="6">
        <f t="shared" si="130"/>
        <v>6.739930825941634E-4</v>
      </c>
      <c r="AJ80" s="6">
        <f t="shared" si="131"/>
        <v>6.3912570492021971E-5</v>
      </c>
      <c r="AK80" s="6">
        <f t="shared" si="132"/>
        <v>7.5829246273351331E-2</v>
      </c>
      <c r="AL80" s="6">
        <f t="shared" si="133"/>
        <v>8.6291914122943264E-2</v>
      </c>
      <c r="AM80" s="6">
        <f t="shared" si="134"/>
        <v>8.6291914122943264E-2</v>
      </c>
      <c r="AN80" s="6">
        <f t="shared" si="135"/>
        <v>1.3861289573490016E-2</v>
      </c>
      <c r="AO80" s="6">
        <f t="shared" si="136"/>
        <v>1.8273011199532486E-2</v>
      </c>
      <c r="AP80" s="27">
        <f t="shared" si="137"/>
        <v>1.8273011199532486E-2</v>
      </c>
      <c r="AQ80" s="216">
        <f t="shared" si="138"/>
        <v>0.2</v>
      </c>
      <c r="AR80" s="6">
        <f t="shared" si="139"/>
        <v>0.17699999999999999</v>
      </c>
      <c r="AS80" s="6">
        <f t="shared" si="140"/>
        <v>0.189</v>
      </c>
      <c r="AT80" s="120">
        <f t="shared" si="141"/>
        <v>1.33</v>
      </c>
      <c r="AU80" s="120">
        <f t="shared" si="142"/>
        <v>1.18</v>
      </c>
      <c r="AV80" s="120">
        <f t="shared" si="143"/>
        <v>1.26</v>
      </c>
      <c r="AW80" s="121">
        <f t="shared" si="144"/>
        <v>2</v>
      </c>
      <c r="AX80" s="121">
        <f t="shared" si="145"/>
        <v>3</v>
      </c>
      <c r="AY80" s="217">
        <f t="shared" si="146"/>
        <v>3</v>
      </c>
    </row>
    <row r="81" spans="1:51" ht="13.15" customHeight="1">
      <c r="A81" s="133">
        <v>10562</v>
      </c>
      <c r="B81" s="44" t="s">
        <v>223</v>
      </c>
      <c r="C81" s="214" t="str">
        <f>Rollover!A81</f>
        <v>Nissan</v>
      </c>
      <c r="D81" s="73" t="str">
        <f>Rollover!B81</f>
        <v>Armada SUV AWD</v>
      </c>
      <c r="E81" s="119" t="s">
        <v>186</v>
      </c>
      <c r="F81" s="215">
        <f>Rollover!C81</f>
        <v>2019</v>
      </c>
      <c r="G81" s="19">
        <v>383.53699999999998</v>
      </c>
      <c r="H81" s="20">
        <v>0.35499999999999998</v>
      </c>
      <c r="I81" s="20">
        <v>1952.6010000000001</v>
      </c>
      <c r="J81" s="20">
        <v>422.40300000000002</v>
      </c>
      <c r="K81" s="20">
        <v>36.606999999999999</v>
      </c>
      <c r="L81" s="20">
        <v>43.747</v>
      </c>
      <c r="M81" s="20">
        <v>4373.2269999999999</v>
      </c>
      <c r="N81" s="21">
        <v>2895.462</v>
      </c>
      <c r="O81" s="19">
        <v>285.30500000000001</v>
      </c>
      <c r="P81" s="20">
        <v>0.36899999999999999</v>
      </c>
      <c r="Q81" s="20">
        <v>969.86300000000006</v>
      </c>
      <c r="R81" s="20">
        <v>344.846</v>
      </c>
      <c r="S81" s="20">
        <v>29.405000000000001</v>
      </c>
      <c r="T81" s="20">
        <v>50.031999999999996</v>
      </c>
      <c r="U81" s="20">
        <v>2008.404</v>
      </c>
      <c r="V81" s="21">
        <v>2376.9679999999998</v>
      </c>
      <c r="W81" s="216">
        <f t="shared" si="118"/>
        <v>2.1129243572108911E-2</v>
      </c>
      <c r="X81" s="6">
        <f t="shared" si="119"/>
        <v>7.3920081919059202E-2</v>
      </c>
      <c r="Y81" s="6">
        <f t="shared" si="120"/>
        <v>1.7663490683199952E-3</v>
      </c>
      <c r="Z81" s="6">
        <f t="shared" si="121"/>
        <v>4.671993568609608E-5</v>
      </c>
      <c r="AA81" s="6">
        <f t="shared" si="122"/>
        <v>7.3920081919059202E-2</v>
      </c>
      <c r="AB81" s="6">
        <f t="shared" si="123"/>
        <v>9.1496326935683672E-2</v>
      </c>
      <c r="AC81" s="6">
        <f t="shared" si="124"/>
        <v>9.1496326935683672E-2</v>
      </c>
      <c r="AD81" s="6">
        <f t="shared" si="125"/>
        <v>2.8676788338520276E-2</v>
      </c>
      <c r="AE81" s="6">
        <f t="shared" si="126"/>
        <v>1.351406670828811E-2</v>
      </c>
      <c r="AF81" s="27">
        <f t="shared" si="127"/>
        <v>2.8676788338520276E-2</v>
      </c>
      <c r="AG81" s="26">
        <f t="shared" si="128"/>
        <v>7.532544019244798E-3</v>
      </c>
      <c r="AH81" s="6">
        <f t="shared" si="129"/>
        <v>7.5829246273351331E-2</v>
      </c>
      <c r="AI81" s="6">
        <f t="shared" si="130"/>
        <v>6.739930825941634E-4</v>
      </c>
      <c r="AJ81" s="6">
        <f t="shared" si="131"/>
        <v>6.3912570492021971E-5</v>
      </c>
      <c r="AK81" s="6">
        <f t="shared" si="132"/>
        <v>7.5829246273351331E-2</v>
      </c>
      <c r="AL81" s="6">
        <f t="shared" si="133"/>
        <v>8.6291914122943264E-2</v>
      </c>
      <c r="AM81" s="6">
        <f t="shared" si="134"/>
        <v>8.6291914122943264E-2</v>
      </c>
      <c r="AN81" s="6">
        <f t="shared" si="135"/>
        <v>1.3861289573490016E-2</v>
      </c>
      <c r="AO81" s="6">
        <f t="shared" si="136"/>
        <v>1.8273011199532486E-2</v>
      </c>
      <c r="AP81" s="27">
        <f t="shared" si="137"/>
        <v>1.8273011199532486E-2</v>
      </c>
      <c r="AQ81" s="216">
        <f t="shared" si="138"/>
        <v>0.2</v>
      </c>
      <c r="AR81" s="6">
        <f t="shared" si="139"/>
        <v>0.17699999999999999</v>
      </c>
      <c r="AS81" s="6">
        <f t="shared" si="140"/>
        <v>0.189</v>
      </c>
      <c r="AT81" s="120">
        <f t="shared" si="141"/>
        <v>1.33</v>
      </c>
      <c r="AU81" s="120">
        <f t="shared" si="142"/>
        <v>1.18</v>
      </c>
      <c r="AV81" s="120">
        <f t="shared" si="143"/>
        <v>1.26</v>
      </c>
      <c r="AW81" s="121">
        <f t="shared" si="144"/>
        <v>2</v>
      </c>
      <c r="AX81" s="121">
        <f t="shared" si="145"/>
        <v>3</v>
      </c>
      <c r="AY81" s="217">
        <f t="shared" si="146"/>
        <v>3</v>
      </c>
    </row>
    <row r="82" spans="1:51" ht="13.15" customHeight="1">
      <c r="A82" s="134">
        <v>10562</v>
      </c>
      <c r="B82" s="66" t="s">
        <v>223</v>
      </c>
      <c r="C82" s="219" t="str">
        <f>Rollover!A82</f>
        <v>Infiniti</v>
      </c>
      <c r="D82" s="218" t="str">
        <f>Rollover!B82</f>
        <v>QX80 SUV RWD</v>
      </c>
      <c r="E82" s="119" t="s">
        <v>186</v>
      </c>
      <c r="F82" s="215">
        <f>Rollover!C82</f>
        <v>2019</v>
      </c>
      <c r="G82" s="11">
        <v>383.53699999999998</v>
      </c>
      <c r="H82" s="12">
        <v>0.35499999999999998</v>
      </c>
      <c r="I82" s="12">
        <v>1952.6010000000001</v>
      </c>
      <c r="J82" s="12">
        <v>422.40300000000002</v>
      </c>
      <c r="K82" s="12">
        <v>36.606999999999999</v>
      </c>
      <c r="L82" s="12">
        <v>43.747</v>
      </c>
      <c r="M82" s="12">
        <v>4373.2269999999999</v>
      </c>
      <c r="N82" s="13">
        <v>2895.462</v>
      </c>
      <c r="O82" s="11">
        <v>285.30500000000001</v>
      </c>
      <c r="P82" s="12">
        <v>0.36899999999999999</v>
      </c>
      <c r="Q82" s="12">
        <v>969.86300000000006</v>
      </c>
      <c r="R82" s="12">
        <v>344.846</v>
      </c>
      <c r="S82" s="12">
        <v>29.405000000000001</v>
      </c>
      <c r="T82" s="12">
        <v>50.031999999999996</v>
      </c>
      <c r="U82" s="12">
        <v>2008.404</v>
      </c>
      <c r="V82" s="13">
        <v>2376.9679999999998</v>
      </c>
      <c r="W82" s="216">
        <f t="shared" si="118"/>
        <v>2.1129243572108911E-2</v>
      </c>
      <c r="X82" s="6">
        <f t="shared" si="119"/>
        <v>7.3920081919059202E-2</v>
      </c>
      <c r="Y82" s="6">
        <f t="shared" si="120"/>
        <v>1.7663490683199952E-3</v>
      </c>
      <c r="Z82" s="6">
        <f t="shared" si="121"/>
        <v>4.671993568609608E-5</v>
      </c>
      <c r="AA82" s="6">
        <f t="shared" si="122"/>
        <v>7.3920081919059202E-2</v>
      </c>
      <c r="AB82" s="6">
        <f t="shared" si="123"/>
        <v>9.1496326935683672E-2</v>
      </c>
      <c r="AC82" s="6">
        <f t="shared" si="124"/>
        <v>9.1496326935683672E-2</v>
      </c>
      <c r="AD82" s="6">
        <f t="shared" si="125"/>
        <v>2.8676788338520276E-2</v>
      </c>
      <c r="AE82" s="6">
        <f t="shared" si="126"/>
        <v>1.351406670828811E-2</v>
      </c>
      <c r="AF82" s="27">
        <f t="shared" si="127"/>
        <v>2.8676788338520276E-2</v>
      </c>
      <c r="AG82" s="26">
        <f t="shared" si="128"/>
        <v>7.532544019244798E-3</v>
      </c>
      <c r="AH82" s="6">
        <f t="shared" si="129"/>
        <v>7.5829246273351331E-2</v>
      </c>
      <c r="AI82" s="6">
        <f t="shared" si="130"/>
        <v>6.739930825941634E-4</v>
      </c>
      <c r="AJ82" s="6">
        <f t="shared" si="131"/>
        <v>6.3912570492021971E-5</v>
      </c>
      <c r="AK82" s="6">
        <f t="shared" si="132"/>
        <v>7.5829246273351331E-2</v>
      </c>
      <c r="AL82" s="6">
        <f t="shared" si="133"/>
        <v>8.6291914122943264E-2</v>
      </c>
      <c r="AM82" s="6">
        <f t="shared" si="134"/>
        <v>8.6291914122943264E-2</v>
      </c>
      <c r="AN82" s="6">
        <f t="shared" si="135"/>
        <v>1.3861289573490016E-2</v>
      </c>
      <c r="AO82" s="6">
        <f t="shared" si="136"/>
        <v>1.8273011199532486E-2</v>
      </c>
      <c r="AP82" s="27">
        <f t="shared" si="137"/>
        <v>1.8273011199532486E-2</v>
      </c>
      <c r="AQ82" s="216">
        <f t="shared" si="138"/>
        <v>0.2</v>
      </c>
      <c r="AR82" s="6">
        <f t="shared" si="139"/>
        <v>0.17699999999999999</v>
      </c>
      <c r="AS82" s="6">
        <f t="shared" si="140"/>
        <v>0.189</v>
      </c>
      <c r="AT82" s="120">
        <f t="shared" si="141"/>
        <v>1.33</v>
      </c>
      <c r="AU82" s="120">
        <f t="shared" si="142"/>
        <v>1.18</v>
      </c>
      <c r="AV82" s="120">
        <f t="shared" si="143"/>
        <v>1.26</v>
      </c>
      <c r="AW82" s="121">
        <f t="shared" si="144"/>
        <v>2</v>
      </c>
      <c r="AX82" s="121">
        <f t="shared" si="145"/>
        <v>3</v>
      </c>
      <c r="AY82" s="217">
        <f t="shared" si="146"/>
        <v>3</v>
      </c>
    </row>
    <row r="83" spans="1:51">
      <c r="A83" s="133">
        <v>10562</v>
      </c>
      <c r="B83" s="44" t="s">
        <v>223</v>
      </c>
      <c r="C83" s="219" t="str">
        <f>Rollover!A83</f>
        <v>Infiniti</v>
      </c>
      <c r="D83" s="218" t="str">
        <f>Rollover!B83</f>
        <v>QX80 SUV AWD</v>
      </c>
      <c r="E83" s="119" t="s">
        <v>186</v>
      </c>
      <c r="F83" s="215">
        <f>Rollover!C83</f>
        <v>2019</v>
      </c>
      <c r="G83" s="19">
        <v>383.53699999999998</v>
      </c>
      <c r="H83" s="20">
        <v>0.35499999999999998</v>
      </c>
      <c r="I83" s="20">
        <v>1952.6010000000001</v>
      </c>
      <c r="J83" s="20">
        <v>422.40300000000002</v>
      </c>
      <c r="K83" s="20">
        <v>36.606999999999999</v>
      </c>
      <c r="L83" s="20">
        <v>43.747</v>
      </c>
      <c r="M83" s="20">
        <v>4373.2269999999999</v>
      </c>
      <c r="N83" s="21">
        <v>2895.462</v>
      </c>
      <c r="O83" s="19">
        <v>285.30500000000001</v>
      </c>
      <c r="P83" s="20">
        <v>0.36899999999999999</v>
      </c>
      <c r="Q83" s="20">
        <v>969.86300000000006</v>
      </c>
      <c r="R83" s="20">
        <v>344.846</v>
      </c>
      <c r="S83" s="20">
        <v>29.405000000000001</v>
      </c>
      <c r="T83" s="20">
        <v>50.031999999999996</v>
      </c>
      <c r="U83" s="20">
        <v>2008.404</v>
      </c>
      <c r="V83" s="21">
        <v>2376.9679999999998</v>
      </c>
      <c r="W83" s="216">
        <f t="shared" si="118"/>
        <v>2.1129243572108911E-2</v>
      </c>
      <c r="X83" s="6">
        <f t="shared" si="119"/>
        <v>7.3920081919059202E-2</v>
      </c>
      <c r="Y83" s="6">
        <f t="shared" si="120"/>
        <v>1.7663490683199952E-3</v>
      </c>
      <c r="Z83" s="6">
        <f t="shared" si="121"/>
        <v>4.671993568609608E-5</v>
      </c>
      <c r="AA83" s="6">
        <f t="shared" si="122"/>
        <v>7.3920081919059202E-2</v>
      </c>
      <c r="AB83" s="6">
        <f t="shared" si="123"/>
        <v>9.1496326935683672E-2</v>
      </c>
      <c r="AC83" s="6">
        <f t="shared" si="124"/>
        <v>9.1496326935683672E-2</v>
      </c>
      <c r="AD83" s="6">
        <f t="shared" si="125"/>
        <v>2.8676788338520276E-2</v>
      </c>
      <c r="AE83" s="6">
        <f t="shared" si="126"/>
        <v>1.351406670828811E-2</v>
      </c>
      <c r="AF83" s="27">
        <f t="shared" si="127"/>
        <v>2.8676788338520276E-2</v>
      </c>
      <c r="AG83" s="26">
        <f t="shared" si="128"/>
        <v>7.532544019244798E-3</v>
      </c>
      <c r="AH83" s="6">
        <f t="shared" si="129"/>
        <v>7.5829246273351331E-2</v>
      </c>
      <c r="AI83" s="6">
        <f t="shared" si="130"/>
        <v>6.739930825941634E-4</v>
      </c>
      <c r="AJ83" s="6">
        <f t="shared" si="131"/>
        <v>6.3912570492021971E-5</v>
      </c>
      <c r="AK83" s="6">
        <f t="shared" si="132"/>
        <v>7.5829246273351331E-2</v>
      </c>
      <c r="AL83" s="6">
        <f t="shared" si="133"/>
        <v>8.6291914122943264E-2</v>
      </c>
      <c r="AM83" s="6">
        <f t="shared" si="134"/>
        <v>8.6291914122943264E-2</v>
      </c>
      <c r="AN83" s="6">
        <f t="shared" si="135"/>
        <v>1.3861289573490016E-2</v>
      </c>
      <c r="AO83" s="6">
        <f t="shared" si="136"/>
        <v>1.8273011199532486E-2</v>
      </c>
      <c r="AP83" s="27">
        <f t="shared" si="137"/>
        <v>1.8273011199532486E-2</v>
      </c>
      <c r="AQ83" s="216">
        <f t="shared" si="138"/>
        <v>0.2</v>
      </c>
      <c r="AR83" s="6">
        <f t="shared" si="139"/>
        <v>0.17699999999999999</v>
      </c>
      <c r="AS83" s="6">
        <f t="shared" si="140"/>
        <v>0.189</v>
      </c>
      <c r="AT83" s="120">
        <f t="shared" si="141"/>
        <v>1.33</v>
      </c>
      <c r="AU83" s="120">
        <f t="shared" si="142"/>
        <v>1.18</v>
      </c>
      <c r="AV83" s="120">
        <f t="shared" si="143"/>
        <v>1.26</v>
      </c>
      <c r="AW83" s="121">
        <f t="shared" si="144"/>
        <v>2</v>
      </c>
      <c r="AX83" s="121">
        <f t="shared" si="145"/>
        <v>3</v>
      </c>
      <c r="AY83" s="217">
        <f t="shared" si="146"/>
        <v>3</v>
      </c>
    </row>
    <row r="84" spans="1:51" ht="13.15" customHeight="1">
      <c r="A84" s="65">
        <v>10050</v>
      </c>
      <c r="B84" s="65" t="s">
        <v>192</v>
      </c>
      <c r="C84" s="214" t="str">
        <f>Rollover!A84</f>
        <v>Nissan</v>
      </c>
      <c r="D84" s="73" t="str">
        <f>Rollover!B84</f>
        <v>Frontier Crew Cab PU/CC RWD early release</v>
      </c>
      <c r="E84" s="119" t="s">
        <v>189</v>
      </c>
      <c r="F84" s="215">
        <f>Rollover!C84</f>
        <v>2019</v>
      </c>
      <c r="G84" s="19">
        <v>329.03199999999998</v>
      </c>
      <c r="H84" s="20">
        <v>0.40699999999999997</v>
      </c>
      <c r="I84" s="20">
        <v>2459.3629999999998</v>
      </c>
      <c r="J84" s="20">
        <v>320.10300000000001</v>
      </c>
      <c r="K84" s="20">
        <v>31.63</v>
      </c>
      <c r="L84" s="20">
        <v>46.77</v>
      </c>
      <c r="M84" s="20">
        <v>5435.5119999999997</v>
      </c>
      <c r="N84" s="21">
        <v>2915.3130000000001</v>
      </c>
      <c r="O84" s="19">
        <v>473.25200000000001</v>
      </c>
      <c r="P84" s="20">
        <v>0.60499999999999998</v>
      </c>
      <c r="Q84" s="20">
        <v>1180.731</v>
      </c>
      <c r="R84" s="20">
        <v>427.25299999999999</v>
      </c>
      <c r="S84" s="20">
        <v>22.082000000000001</v>
      </c>
      <c r="T84" s="20">
        <v>44.920999999999999</v>
      </c>
      <c r="U84" s="20">
        <v>3397.9209999999998</v>
      </c>
      <c r="V84" s="21">
        <v>2069.703</v>
      </c>
      <c r="W84" s="216">
        <f t="shared" si="118"/>
        <v>1.2607013960937271E-2</v>
      </c>
      <c r="X84" s="6">
        <f t="shared" si="119"/>
        <v>8.1241403103101392E-2</v>
      </c>
      <c r="Y84" s="6">
        <f t="shared" si="120"/>
        <v>5.8612559318914279E-3</v>
      </c>
      <c r="Z84" s="6">
        <f t="shared" si="121"/>
        <v>3.6642858017865822E-5</v>
      </c>
      <c r="AA84" s="6">
        <f t="shared" si="122"/>
        <v>8.1241403103101392E-2</v>
      </c>
      <c r="AB84" s="6">
        <f t="shared" si="123"/>
        <v>5.5555737780133764E-2</v>
      </c>
      <c r="AC84" s="6">
        <f t="shared" si="124"/>
        <v>5.5555737780133764E-2</v>
      </c>
      <c r="AD84" s="6">
        <f t="shared" si="125"/>
        <v>4.8771510040299081E-2</v>
      </c>
      <c r="AE84" s="6">
        <f t="shared" si="126"/>
        <v>1.3652267123714456E-2</v>
      </c>
      <c r="AF84" s="27">
        <f t="shared" si="127"/>
        <v>4.8771510040299081E-2</v>
      </c>
      <c r="AG84" s="26">
        <f t="shared" si="128"/>
        <v>4.0326062595323946E-2</v>
      </c>
      <c r="AH84" s="6">
        <f t="shared" si="129"/>
        <v>0.11549754651711759</v>
      </c>
      <c r="AI84" s="6">
        <f t="shared" si="130"/>
        <v>1.4912560924109652E-3</v>
      </c>
      <c r="AJ84" s="6">
        <f t="shared" si="131"/>
        <v>8.7196759401976967E-5</v>
      </c>
      <c r="AK84" s="6">
        <f t="shared" si="132"/>
        <v>0.11549754651711759</v>
      </c>
      <c r="AL84" s="6">
        <f t="shared" si="133"/>
        <v>3.3160672646004398E-2</v>
      </c>
      <c r="AM84" s="6">
        <f t="shared" si="134"/>
        <v>3.3160672646004398E-2</v>
      </c>
      <c r="AN84" s="6">
        <f t="shared" si="135"/>
        <v>3.8939657647438175E-2</v>
      </c>
      <c r="AO84" s="6">
        <f t="shared" si="136"/>
        <v>1.4514399574321763E-2</v>
      </c>
      <c r="AP84" s="27">
        <f t="shared" si="137"/>
        <v>3.8939657647438175E-2</v>
      </c>
      <c r="AQ84" s="216">
        <f t="shared" si="138"/>
        <v>0.185</v>
      </c>
      <c r="AR84" s="6">
        <f t="shared" si="139"/>
        <v>0.21099999999999999</v>
      </c>
      <c r="AS84" s="6">
        <f t="shared" si="140"/>
        <v>0.19800000000000001</v>
      </c>
      <c r="AT84" s="120">
        <f t="shared" si="141"/>
        <v>1.23</v>
      </c>
      <c r="AU84" s="120">
        <f t="shared" si="142"/>
        <v>1.41</v>
      </c>
      <c r="AV84" s="120">
        <f t="shared" si="143"/>
        <v>1.32</v>
      </c>
      <c r="AW84" s="121">
        <f t="shared" si="144"/>
        <v>3</v>
      </c>
      <c r="AX84" s="121">
        <f t="shared" si="145"/>
        <v>2</v>
      </c>
      <c r="AY84" s="217">
        <f t="shared" si="146"/>
        <v>3</v>
      </c>
    </row>
    <row r="85" spans="1:51" ht="13.15" customHeight="1">
      <c r="A85" s="65">
        <v>10050</v>
      </c>
      <c r="B85" s="65" t="s">
        <v>192</v>
      </c>
      <c r="C85" s="214" t="str">
        <f>Rollover!A85</f>
        <v>Nissan</v>
      </c>
      <c r="D85" s="73" t="str">
        <f>Rollover!B85</f>
        <v>Frontier Crew Cab PU/CC AWD early release</v>
      </c>
      <c r="E85" s="119" t="s">
        <v>189</v>
      </c>
      <c r="F85" s="215">
        <f>Rollover!C85</f>
        <v>2019</v>
      </c>
      <c r="G85" s="11">
        <v>329.03199999999998</v>
      </c>
      <c r="H85" s="12">
        <v>0.40699999999999997</v>
      </c>
      <c r="I85" s="12">
        <v>2459.3629999999998</v>
      </c>
      <c r="J85" s="12">
        <v>320.10300000000001</v>
      </c>
      <c r="K85" s="12">
        <v>31.63</v>
      </c>
      <c r="L85" s="12">
        <v>46.77</v>
      </c>
      <c r="M85" s="12">
        <v>5435.5119999999997</v>
      </c>
      <c r="N85" s="13">
        <v>2915.3130000000001</v>
      </c>
      <c r="O85" s="11">
        <v>473.25200000000001</v>
      </c>
      <c r="P85" s="12">
        <v>0.60499999999999998</v>
      </c>
      <c r="Q85" s="12">
        <v>1180.731</v>
      </c>
      <c r="R85" s="12">
        <v>427.25299999999999</v>
      </c>
      <c r="S85" s="12">
        <v>22.082000000000001</v>
      </c>
      <c r="T85" s="12">
        <v>44.920999999999999</v>
      </c>
      <c r="U85" s="12">
        <v>3397.9209999999998</v>
      </c>
      <c r="V85" s="13">
        <v>2069.703</v>
      </c>
      <c r="W85" s="216">
        <f t="shared" si="118"/>
        <v>1.2607013960937271E-2</v>
      </c>
      <c r="X85" s="6">
        <f t="shared" si="119"/>
        <v>8.1241403103101392E-2</v>
      </c>
      <c r="Y85" s="6">
        <f t="shared" si="120"/>
        <v>5.8612559318914279E-3</v>
      </c>
      <c r="Z85" s="6">
        <f t="shared" si="121"/>
        <v>3.6642858017865822E-5</v>
      </c>
      <c r="AA85" s="6">
        <f t="shared" si="122"/>
        <v>8.1241403103101392E-2</v>
      </c>
      <c r="AB85" s="6">
        <f t="shared" si="123"/>
        <v>5.5555737780133764E-2</v>
      </c>
      <c r="AC85" s="6">
        <f t="shared" si="124"/>
        <v>5.5555737780133764E-2</v>
      </c>
      <c r="AD85" s="6">
        <f t="shared" si="125"/>
        <v>4.8771510040299081E-2</v>
      </c>
      <c r="AE85" s="6">
        <f t="shared" si="126"/>
        <v>1.3652267123714456E-2</v>
      </c>
      <c r="AF85" s="27">
        <f t="shared" si="127"/>
        <v>4.8771510040299081E-2</v>
      </c>
      <c r="AG85" s="26">
        <f t="shared" si="128"/>
        <v>4.0326062595323946E-2</v>
      </c>
      <c r="AH85" s="6">
        <f t="shared" si="129"/>
        <v>0.11549754651711759</v>
      </c>
      <c r="AI85" s="6">
        <f t="shared" si="130"/>
        <v>1.4912560924109652E-3</v>
      </c>
      <c r="AJ85" s="6">
        <f t="shared" si="131"/>
        <v>8.7196759401976967E-5</v>
      </c>
      <c r="AK85" s="6">
        <f t="shared" si="132"/>
        <v>0.11549754651711759</v>
      </c>
      <c r="AL85" s="6">
        <f t="shared" si="133"/>
        <v>3.3160672646004398E-2</v>
      </c>
      <c r="AM85" s="6">
        <f t="shared" si="134"/>
        <v>3.3160672646004398E-2</v>
      </c>
      <c r="AN85" s="6">
        <f t="shared" si="135"/>
        <v>3.8939657647438175E-2</v>
      </c>
      <c r="AO85" s="6">
        <f t="shared" si="136"/>
        <v>1.4514399574321763E-2</v>
      </c>
      <c r="AP85" s="27">
        <f t="shared" si="137"/>
        <v>3.8939657647438175E-2</v>
      </c>
      <c r="AQ85" s="216">
        <f t="shared" si="138"/>
        <v>0.185</v>
      </c>
      <c r="AR85" s="6">
        <f t="shared" si="139"/>
        <v>0.21099999999999999</v>
      </c>
      <c r="AS85" s="6">
        <f t="shared" si="140"/>
        <v>0.19800000000000001</v>
      </c>
      <c r="AT85" s="120">
        <f t="shared" si="141"/>
        <v>1.23</v>
      </c>
      <c r="AU85" s="120">
        <f t="shared" si="142"/>
        <v>1.41</v>
      </c>
      <c r="AV85" s="120">
        <f t="shared" si="143"/>
        <v>1.32</v>
      </c>
      <c r="AW85" s="121">
        <f t="shared" si="144"/>
        <v>3</v>
      </c>
      <c r="AX85" s="121">
        <f t="shared" si="145"/>
        <v>2</v>
      </c>
      <c r="AY85" s="217">
        <f t="shared" si="146"/>
        <v>3</v>
      </c>
    </row>
    <row r="86" spans="1:51" ht="13.15" customHeight="1">
      <c r="A86" s="65">
        <v>10050</v>
      </c>
      <c r="B86" s="65" t="s">
        <v>192</v>
      </c>
      <c r="C86" s="219" t="str">
        <f>Rollover!A86</f>
        <v>Nissan</v>
      </c>
      <c r="D86" s="218" t="str">
        <f>Rollover!B86</f>
        <v>Frontier Crew Cab PU/CC RWD later release</v>
      </c>
      <c r="E86" s="119" t="s">
        <v>189</v>
      </c>
      <c r="F86" s="215">
        <f>Rollover!C86</f>
        <v>2019</v>
      </c>
      <c r="G86" s="19">
        <v>329.03199999999998</v>
      </c>
      <c r="H86" s="20">
        <v>0.40699999999999997</v>
      </c>
      <c r="I86" s="20">
        <v>2459.3629999999998</v>
      </c>
      <c r="J86" s="20">
        <v>320.10300000000001</v>
      </c>
      <c r="K86" s="20">
        <v>31.63</v>
      </c>
      <c r="L86" s="20">
        <v>46.77</v>
      </c>
      <c r="M86" s="20">
        <v>5435.5119999999997</v>
      </c>
      <c r="N86" s="21">
        <v>2915.3130000000001</v>
      </c>
      <c r="O86" s="19">
        <v>473.25200000000001</v>
      </c>
      <c r="P86" s="20">
        <v>0.60499999999999998</v>
      </c>
      <c r="Q86" s="20">
        <v>1180.731</v>
      </c>
      <c r="R86" s="20">
        <v>427.25299999999999</v>
      </c>
      <c r="S86" s="20">
        <v>22.082000000000001</v>
      </c>
      <c r="T86" s="20">
        <v>44.920999999999999</v>
      </c>
      <c r="U86" s="20">
        <v>3397.9209999999998</v>
      </c>
      <c r="V86" s="21">
        <v>2069.703</v>
      </c>
      <c r="W86" s="216">
        <f t="shared" si="118"/>
        <v>1.2607013960937271E-2</v>
      </c>
      <c r="X86" s="6">
        <f t="shared" si="119"/>
        <v>8.1241403103101392E-2</v>
      </c>
      <c r="Y86" s="6">
        <f t="shared" si="120"/>
        <v>5.8612559318914279E-3</v>
      </c>
      <c r="Z86" s="6">
        <f t="shared" si="121"/>
        <v>3.6642858017865822E-5</v>
      </c>
      <c r="AA86" s="6">
        <f t="shared" si="122"/>
        <v>8.1241403103101392E-2</v>
      </c>
      <c r="AB86" s="6">
        <f t="shared" si="123"/>
        <v>5.5555737780133764E-2</v>
      </c>
      <c r="AC86" s="6">
        <f t="shared" si="124"/>
        <v>5.5555737780133764E-2</v>
      </c>
      <c r="AD86" s="6">
        <f t="shared" si="125"/>
        <v>4.8771510040299081E-2</v>
      </c>
      <c r="AE86" s="6">
        <f t="shared" si="126"/>
        <v>1.3652267123714456E-2</v>
      </c>
      <c r="AF86" s="27">
        <f t="shared" si="127"/>
        <v>4.8771510040299081E-2</v>
      </c>
      <c r="AG86" s="26">
        <f t="shared" si="128"/>
        <v>4.0326062595323946E-2</v>
      </c>
      <c r="AH86" s="6">
        <f t="shared" si="129"/>
        <v>0.11549754651711759</v>
      </c>
      <c r="AI86" s="6">
        <f t="shared" si="130"/>
        <v>1.4912560924109652E-3</v>
      </c>
      <c r="AJ86" s="6">
        <f t="shared" si="131"/>
        <v>8.7196759401976967E-5</v>
      </c>
      <c r="AK86" s="6">
        <f t="shared" si="132"/>
        <v>0.11549754651711759</v>
      </c>
      <c r="AL86" s="6">
        <f t="shared" si="133"/>
        <v>3.3160672646004398E-2</v>
      </c>
      <c r="AM86" s="6">
        <f t="shared" si="134"/>
        <v>3.3160672646004398E-2</v>
      </c>
      <c r="AN86" s="6">
        <f t="shared" si="135"/>
        <v>3.8939657647438175E-2</v>
      </c>
      <c r="AO86" s="6">
        <f t="shared" si="136"/>
        <v>1.4514399574321763E-2</v>
      </c>
      <c r="AP86" s="27">
        <f t="shared" si="137"/>
        <v>3.8939657647438175E-2</v>
      </c>
      <c r="AQ86" s="216">
        <f t="shared" si="138"/>
        <v>0.185</v>
      </c>
      <c r="AR86" s="6">
        <f t="shared" si="139"/>
        <v>0.21099999999999999</v>
      </c>
      <c r="AS86" s="6">
        <f t="shared" si="140"/>
        <v>0.19800000000000001</v>
      </c>
      <c r="AT86" s="120">
        <f t="shared" si="141"/>
        <v>1.23</v>
      </c>
      <c r="AU86" s="120">
        <f t="shared" si="142"/>
        <v>1.41</v>
      </c>
      <c r="AV86" s="120">
        <f t="shared" si="143"/>
        <v>1.32</v>
      </c>
      <c r="AW86" s="121">
        <f t="shared" si="144"/>
        <v>3</v>
      </c>
      <c r="AX86" s="121">
        <f t="shared" si="145"/>
        <v>2</v>
      </c>
      <c r="AY86" s="217">
        <f t="shared" si="146"/>
        <v>3</v>
      </c>
    </row>
    <row r="87" spans="1:51" ht="13.15" customHeight="1">
      <c r="A87" s="65">
        <v>10050</v>
      </c>
      <c r="B87" s="65" t="s">
        <v>192</v>
      </c>
      <c r="C87" s="219" t="str">
        <f>Rollover!A87</f>
        <v>Nissan</v>
      </c>
      <c r="D87" s="218" t="str">
        <f>Rollover!B87</f>
        <v>Frontier Crew Cab PU/CC AWD later release</v>
      </c>
      <c r="E87" s="119" t="s">
        <v>189</v>
      </c>
      <c r="F87" s="215">
        <f>Rollover!C87</f>
        <v>2019</v>
      </c>
      <c r="G87" s="11">
        <v>329.03199999999998</v>
      </c>
      <c r="H87" s="12">
        <v>0.40699999999999997</v>
      </c>
      <c r="I87" s="12">
        <v>2459.3629999999998</v>
      </c>
      <c r="J87" s="12">
        <v>320.10300000000001</v>
      </c>
      <c r="K87" s="12">
        <v>31.63</v>
      </c>
      <c r="L87" s="12">
        <v>46.77</v>
      </c>
      <c r="M87" s="12">
        <v>5435.5119999999997</v>
      </c>
      <c r="N87" s="13">
        <v>2915.3130000000001</v>
      </c>
      <c r="O87" s="11">
        <v>473.25200000000001</v>
      </c>
      <c r="P87" s="12">
        <v>0.60499999999999998</v>
      </c>
      <c r="Q87" s="12">
        <v>1180.731</v>
      </c>
      <c r="R87" s="12">
        <v>427.25299999999999</v>
      </c>
      <c r="S87" s="12">
        <v>22.082000000000001</v>
      </c>
      <c r="T87" s="12">
        <v>44.920999999999999</v>
      </c>
      <c r="U87" s="12">
        <v>3397.9209999999998</v>
      </c>
      <c r="V87" s="13">
        <v>2069.703</v>
      </c>
      <c r="W87" s="216">
        <f t="shared" si="118"/>
        <v>1.2607013960937271E-2</v>
      </c>
      <c r="X87" s="6">
        <f t="shared" si="119"/>
        <v>8.1241403103101392E-2</v>
      </c>
      <c r="Y87" s="6">
        <f t="shared" si="120"/>
        <v>5.8612559318914279E-3</v>
      </c>
      <c r="Z87" s="6">
        <f t="shared" si="121"/>
        <v>3.6642858017865822E-5</v>
      </c>
      <c r="AA87" s="6">
        <f t="shared" si="122"/>
        <v>8.1241403103101392E-2</v>
      </c>
      <c r="AB87" s="6">
        <f t="shared" si="123"/>
        <v>5.5555737780133764E-2</v>
      </c>
      <c r="AC87" s="6">
        <f t="shared" si="124"/>
        <v>5.5555737780133764E-2</v>
      </c>
      <c r="AD87" s="6">
        <f t="shared" si="125"/>
        <v>4.8771510040299081E-2</v>
      </c>
      <c r="AE87" s="6">
        <f t="shared" si="126"/>
        <v>1.3652267123714456E-2</v>
      </c>
      <c r="AF87" s="27">
        <f t="shared" si="127"/>
        <v>4.8771510040299081E-2</v>
      </c>
      <c r="AG87" s="26">
        <f t="shared" si="128"/>
        <v>4.0326062595323946E-2</v>
      </c>
      <c r="AH87" s="6">
        <f t="shared" si="129"/>
        <v>0.11549754651711759</v>
      </c>
      <c r="AI87" s="6">
        <f t="shared" si="130"/>
        <v>1.4912560924109652E-3</v>
      </c>
      <c r="AJ87" s="6">
        <f t="shared" si="131"/>
        <v>8.7196759401976967E-5</v>
      </c>
      <c r="AK87" s="6">
        <f t="shared" si="132"/>
        <v>0.11549754651711759</v>
      </c>
      <c r="AL87" s="6">
        <f t="shared" si="133"/>
        <v>3.3160672646004398E-2</v>
      </c>
      <c r="AM87" s="6">
        <f t="shared" si="134"/>
        <v>3.3160672646004398E-2</v>
      </c>
      <c r="AN87" s="6">
        <f t="shared" si="135"/>
        <v>3.8939657647438175E-2</v>
      </c>
      <c r="AO87" s="6">
        <f t="shared" si="136"/>
        <v>1.4514399574321763E-2</v>
      </c>
      <c r="AP87" s="27">
        <f t="shared" si="137"/>
        <v>3.8939657647438175E-2</v>
      </c>
      <c r="AQ87" s="216">
        <f t="shared" si="138"/>
        <v>0.185</v>
      </c>
      <c r="AR87" s="6">
        <f t="shared" si="139"/>
        <v>0.21099999999999999</v>
      </c>
      <c r="AS87" s="6">
        <f t="shared" si="140"/>
        <v>0.19800000000000001</v>
      </c>
      <c r="AT87" s="120">
        <f t="shared" si="141"/>
        <v>1.23</v>
      </c>
      <c r="AU87" s="120">
        <f t="shared" si="142"/>
        <v>1.41</v>
      </c>
      <c r="AV87" s="120">
        <f t="shared" si="143"/>
        <v>1.32</v>
      </c>
      <c r="AW87" s="121">
        <f t="shared" si="144"/>
        <v>3</v>
      </c>
      <c r="AX87" s="121">
        <f t="shared" si="145"/>
        <v>2</v>
      </c>
      <c r="AY87" s="217">
        <f t="shared" si="146"/>
        <v>3</v>
      </c>
    </row>
    <row r="88" spans="1:51" ht="13.15" customHeight="1">
      <c r="A88" s="133">
        <v>10712</v>
      </c>
      <c r="B88" s="44" t="s">
        <v>316</v>
      </c>
      <c r="C88" s="214" t="str">
        <f>Rollover!A88</f>
        <v>Nissan</v>
      </c>
      <c r="D88" s="73" t="str">
        <f>Rollover!B88</f>
        <v>Kicks SUV FWD</v>
      </c>
      <c r="E88" s="119" t="s">
        <v>189</v>
      </c>
      <c r="F88" s="215">
        <f>Rollover!C88</f>
        <v>2019</v>
      </c>
      <c r="G88" s="11">
        <v>224.29</v>
      </c>
      <c r="H88" s="12">
        <v>0.28799999999999998</v>
      </c>
      <c r="I88" s="12">
        <v>1631.586</v>
      </c>
      <c r="J88" s="12">
        <v>335.60500000000002</v>
      </c>
      <c r="K88" s="12">
        <v>23.515000000000001</v>
      </c>
      <c r="L88" s="12">
        <v>45.420999999999999</v>
      </c>
      <c r="M88" s="12">
        <v>856.8</v>
      </c>
      <c r="N88" s="13">
        <v>741.70600000000002</v>
      </c>
      <c r="O88" s="11">
        <v>197.71100000000001</v>
      </c>
      <c r="P88" s="12">
        <v>0.59099999999999997</v>
      </c>
      <c r="Q88" s="12">
        <v>1278.625</v>
      </c>
      <c r="R88" s="12">
        <v>871.29200000000003</v>
      </c>
      <c r="S88" s="12">
        <v>11.244999999999999</v>
      </c>
      <c r="T88" s="12">
        <v>57.2</v>
      </c>
      <c r="U88" s="12">
        <v>1302.777</v>
      </c>
      <c r="V88" s="13">
        <v>1753.75</v>
      </c>
      <c r="W88" s="216">
        <f t="shared" si="118"/>
        <v>2.9258279938182558E-3</v>
      </c>
      <c r="X88" s="6">
        <f t="shared" si="119"/>
        <v>6.5382323773201578E-2</v>
      </c>
      <c r="Y88" s="6">
        <f t="shared" si="120"/>
        <v>8.248504664524406E-4</v>
      </c>
      <c r="Z88" s="6">
        <f t="shared" si="121"/>
        <v>3.8017037526449435E-5</v>
      </c>
      <c r="AA88" s="6">
        <f t="shared" si="122"/>
        <v>6.5382323773201578E-2</v>
      </c>
      <c r="AB88" s="6">
        <f t="shared" si="123"/>
        <v>2.1482051433691716E-2</v>
      </c>
      <c r="AC88" s="6">
        <f t="shared" si="124"/>
        <v>2.1482051433691716E-2</v>
      </c>
      <c r="AD88" s="6">
        <f t="shared" si="125"/>
        <v>4.727092210136799E-3</v>
      </c>
      <c r="AE88" s="6">
        <f t="shared" si="126"/>
        <v>4.4539077665578849E-3</v>
      </c>
      <c r="AF88" s="27">
        <f t="shared" si="127"/>
        <v>4.727092210136799E-3</v>
      </c>
      <c r="AG88" s="26">
        <f t="shared" si="128"/>
        <v>1.7143537936125601E-3</v>
      </c>
      <c r="AH88" s="6">
        <f t="shared" si="129"/>
        <v>0.11271145263978737</v>
      </c>
      <c r="AI88" s="6">
        <f t="shared" si="130"/>
        <v>2.1554806151798307E-3</v>
      </c>
      <c r="AJ88" s="6">
        <f t="shared" si="131"/>
        <v>4.6489724032886649E-4</v>
      </c>
      <c r="AK88" s="6">
        <f t="shared" si="132"/>
        <v>0.11271145263978737</v>
      </c>
      <c r="AL88" s="6">
        <f t="shared" si="133"/>
        <v>5.0107529496921143E-3</v>
      </c>
      <c r="AM88" s="6">
        <f t="shared" si="134"/>
        <v>5.0107529496921143E-3</v>
      </c>
      <c r="AN88" s="6">
        <f t="shared" si="135"/>
        <v>8.143856799813361E-3</v>
      </c>
      <c r="AO88" s="6">
        <f t="shared" si="136"/>
        <v>1.1444699645351331E-2</v>
      </c>
      <c r="AP88" s="27">
        <f t="shared" si="137"/>
        <v>1.1444699645351331E-2</v>
      </c>
      <c r="AQ88" s="216">
        <f t="shared" si="138"/>
        <v>9.1999999999999998E-2</v>
      </c>
      <c r="AR88" s="6">
        <f t="shared" si="139"/>
        <v>0.129</v>
      </c>
      <c r="AS88" s="6">
        <f t="shared" si="140"/>
        <v>0.111</v>
      </c>
      <c r="AT88" s="120">
        <f t="shared" si="141"/>
        <v>0.61</v>
      </c>
      <c r="AU88" s="120">
        <f t="shared" si="142"/>
        <v>0.86</v>
      </c>
      <c r="AV88" s="120">
        <f t="shared" si="143"/>
        <v>0.74</v>
      </c>
      <c r="AW88" s="121">
        <f t="shared" si="144"/>
        <v>5</v>
      </c>
      <c r="AX88" s="121">
        <f t="shared" si="145"/>
        <v>4</v>
      </c>
      <c r="AY88" s="217">
        <f t="shared" si="146"/>
        <v>4</v>
      </c>
    </row>
    <row r="89" spans="1:51" ht="13.15" customHeight="1">
      <c r="A89" s="133">
        <v>10675</v>
      </c>
      <c r="B89" s="44" t="s">
        <v>291</v>
      </c>
      <c r="C89" s="214" t="str">
        <f>Rollover!A89</f>
        <v>Nissan</v>
      </c>
      <c r="D89" s="73" t="str">
        <f>Rollover!B89</f>
        <v>Murano SUV FWD</v>
      </c>
      <c r="E89" s="119" t="s">
        <v>88</v>
      </c>
      <c r="F89" s="215">
        <f>Rollover!C89</f>
        <v>2019</v>
      </c>
      <c r="G89" s="11">
        <v>341.87299999999999</v>
      </c>
      <c r="H89" s="12">
        <v>0.28399999999999997</v>
      </c>
      <c r="I89" s="12">
        <v>994.37599999999998</v>
      </c>
      <c r="J89" s="12">
        <v>151.82300000000001</v>
      </c>
      <c r="K89" s="12">
        <v>20.372</v>
      </c>
      <c r="L89" s="12">
        <v>46.817999999999998</v>
      </c>
      <c r="M89" s="12">
        <v>1075.027</v>
      </c>
      <c r="N89" s="13">
        <v>1137.913</v>
      </c>
      <c r="O89" s="11">
        <v>266.02199999999999</v>
      </c>
      <c r="P89" s="12">
        <v>0.246</v>
      </c>
      <c r="Q89" s="12">
        <v>552.04600000000005</v>
      </c>
      <c r="R89" s="12">
        <v>344.80200000000002</v>
      </c>
      <c r="S89" s="12">
        <v>17.317</v>
      </c>
      <c r="T89" s="12">
        <v>46.621000000000002</v>
      </c>
      <c r="U89" s="12">
        <v>751.19</v>
      </c>
      <c r="V89" s="13">
        <v>1052.1479999999999</v>
      </c>
      <c r="W89" s="216">
        <f t="shared" ref="W89:W95" si="147">NORMDIST(LN(G89),7.45231,0.73998,1)</f>
        <v>1.4394243454280607E-2</v>
      </c>
      <c r="X89" s="6">
        <f t="shared" ref="X89:X95" si="148">1/(1+EXP(3.2269-1.9688*H89))</f>
        <v>6.4902734152616492E-2</v>
      </c>
      <c r="Y89" s="6">
        <f t="shared" ref="Y89:Y95" si="149">1/(1+EXP(10.9745-2.375*I89/1000))</f>
        <v>1.8172086856757235E-4</v>
      </c>
      <c r="Z89" s="6">
        <f t="shared" ref="Z89:Z95" si="150">1/(1+EXP(10.9745-2.375*J89/1000))</f>
        <v>2.4570968695291763E-5</v>
      </c>
      <c r="AA89" s="6">
        <f t="shared" ref="AA89:AA95" si="151">MAX(X89,Y89,Z89)</f>
        <v>6.4902734152616492E-2</v>
      </c>
      <c r="AB89" s="6">
        <f t="shared" ref="AB89:AB95" si="152">1/(1+EXP(12.597-0.05861*35-1.568*(K89^0.4612)))</f>
        <v>1.4070022599412526E-2</v>
      </c>
      <c r="AC89" s="6">
        <f t="shared" ref="AC89:AC95" si="153">AB89</f>
        <v>1.4070022599412526E-2</v>
      </c>
      <c r="AD89" s="6">
        <f t="shared" ref="AD89:AD95" si="154">1/(1+EXP(5.7949-0.5196*M89/1000))</f>
        <v>5.2916684297207922E-3</v>
      </c>
      <c r="AE89" s="6">
        <f t="shared" ref="AE89:AE95" si="155">1/(1+EXP(5.7949-0.5196*N89/1000))</f>
        <v>5.4664718378682328E-3</v>
      </c>
      <c r="AF89" s="27">
        <f t="shared" ref="AF89:AF95" si="156">MAX(AD89,AE89)</f>
        <v>5.4664718378682328E-3</v>
      </c>
      <c r="AG89" s="26">
        <f t="shared" ref="AG89:AG95" si="157">NORMDIST(LN(O89),7.45231,0.73998,1)</f>
        <v>5.7786556539667936E-3</v>
      </c>
      <c r="AH89" s="6">
        <f t="shared" ref="AH89:AH95" si="158">1/(1+EXP(3.2269-1.9688*P89))</f>
        <v>6.0507347171990106E-2</v>
      </c>
      <c r="AI89" s="6">
        <f t="shared" ref="AI89:AI95" si="159">1/(1+EXP(10.958-3.77*Q89/1000))</f>
        <v>1.3957253017195497E-4</v>
      </c>
      <c r="AJ89" s="6">
        <f t="shared" ref="AJ89:AJ95" si="160">1/(1+EXP(10.958-3.77*R89/1000))</f>
        <v>6.3901970231515731E-5</v>
      </c>
      <c r="AK89" s="6">
        <f t="shared" ref="AK89:AK95" si="161">MAX(AH89,AI89,AJ89)</f>
        <v>6.0507347171990106E-2</v>
      </c>
      <c r="AL89" s="6">
        <f t="shared" ref="AL89:AL95" si="162">1/(1+EXP(12.597-0.05861*35-1.568*((S89/0.817)^0.4612)))</f>
        <v>1.5775984303342049E-2</v>
      </c>
      <c r="AM89" s="6">
        <f t="shared" ref="AM89:AM95" si="163">AL89</f>
        <v>1.5775984303342049E-2</v>
      </c>
      <c r="AN89" s="6">
        <f t="shared" ref="AN89:AN95" si="164">1/(1+EXP(5.7949-0.7619*U89/1000))</f>
        <v>5.3645257411313379E-3</v>
      </c>
      <c r="AO89" s="6">
        <f t="shared" ref="AO89:AO95" si="165">1/(1+EXP(5.7949-0.7619*V89/1000))</f>
        <v>6.7377516581643183E-3</v>
      </c>
      <c r="AP89" s="27">
        <f t="shared" ref="AP89:AP95" si="166">MAX(AN89,AO89)</f>
        <v>6.7377516581643183E-3</v>
      </c>
      <c r="AQ89" s="216">
        <f t="shared" ref="AQ89:AQ95" si="167">ROUND(1-(1-W89)*(1-AA89)*(1-AC89)*(1-AF89),3)</f>
        <v>9.6000000000000002E-2</v>
      </c>
      <c r="AR89" s="6">
        <f t="shared" ref="AR89:AR95" si="168">ROUND(1-(1-AG89)*(1-AK89)*(1-AM89)*(1-AP89),3)</f>
        <v>8.6999999999999994E-2</v>
      </c>
      <c r="AS89" s="6">
        <f t="shared" ref="AS89:AS95" si="169">ROUND(AVERAGE(AR89,AQ89),3)</f>
        <v>9.1999999999999998E-2</v>
      </c>
      <c r="AT89" s="120">
        <f t="shared" ref="AT89:AT95" si="170">ROUND(AQ89/0.15,2)</f>
        <v>0.64</v>
      </c>
      <c r="AU89" s="120">
        <f t="shared" ref="AU89:AU95" si="171">ROUND(AR89/0.15,2)</f>
        <v>0.57999999999999996</v>
      </c>
      <c r="AV89" s="120">
        <f t="shared" ref="AV89:AV95" si="172">ROUND(AS89/0.15,2)</f>
        <v>0.61</v>
      </c>
      <c r="AW89" s="121">
        <f t="shared" ref="AW89:AW95" si="173">IF(AT89&lt;0.67,5,IF(AT89&lt;1,4,IF(AT89&lt;1.33,3,IF(AT89&lt;2.67,2,1))))</f>
        <v>5</v>
      </c>
      <c r="AX89" s="121">
        <f t="shared" ref="AX89:AX95" si="174">IF(AU89&lt;0.67,5,IF(AU89&lt;1,4,IF(AU89&lt;1.33,3,IF(AU89&lt;2.67,2,1))))</f>
        <v>5</v>
      </c>
      <c r="AY89" s="217">
        <f t="shared" ref="AY89:AY95" si="175">IF(AV89&lt;0.67,5,IF(AV89&lt;1,4,IF(AV89&lt;1.33,3,IF(AV89&lt;2.67,2,1))))</f>
        <v>5</v>
      </c>
    </row>
    <row r="90" spans="1:51" ht="13.15" customHeight="1">
      <c r="A90" s="133">
        <v>10675</v>
      </c>
      <c r="B90" s="44" t="s">
        <v>291</v>
      </c>
      <c r="C90" s="214" t="str">
        <f>Rollover!A90</f>
        <v>Nissan</v>
      </c>
      <c r="D90" s="73" t="str">
        <f>Rollover!B90</f>
        <v>Murano SUV AWD</v>
      </c>
      <c r="E90" s="119" t="s">
        <v>88</v>
      </c>
      <c r="F90" s="215">
        <f>Rollover!C90</f>
        <v>2019</v>
      </c>
      <c r="G90" s="19">
        <v>341.87299999999999</v>
      </c>
      <c r="H90" s="20">
        <v>0.28399999999999997</v>
      </c>
      <c r="I90" s="20">
        <v>994.37599999999998</v>
      </c>
      <c r="J90" s="20">
        <v>151.82300000000001</v>
      </c>
      <c r="K90" s="20">
        <v>20.372</v>
      </c>
      <c r="L90" s="20">
        <v>46.817999999999998</v>
      </c>
      <c r="M90" s="20">
        <v>1075.027</v>
      </c>
      <c r="N90" s="21">
        <v>1137.913</v>
      </c>
      <c r="O90" s="19">
        <v>266.02199999999999</v>
      </c>
      <c r="P90" s="20">
        <v>0.246</v>
      </c>
      <c r="Q90" s="20">
        <v>552.04600000000005</v>
      </c>
      <c r="R90" s="20">
        <v>344.80200000000002</v>
      </c>
      <c r="S90" s="20">
        <v>17.317</v>
      </c>
      <c r="T90" s="20">
        <v>46.621000000000002</v>
      </c>
      <c r="U90" s="20">
        <v>751.19</v>
      </c>
      <c r="V90" s="21">
        <v>1052.1479999999999</v>
      </c>
      <c r="W90" s="216">
        <f t="shared" si="147"/>
        <v>1.4394243454280607E-2</v>
      </c>
      <c r="X90" s="6">
        <f t="shared" si="148"/>
        <v>6.4902734152616492E-2</v>
      </c>
      <c r="Y90" s="6">
        <f t="shared" si="149"/>
        <v>1.8172086856757235E-4</v>
      </c>
      <c r="Z90" s="6">
        <f t="shared" si="150"/>
        <v>2.4570968695291763E-5</v>
      </c>
      <c r="AA90" s="6">
        <f t="shared" si="151"/>
        <v>6.4902734152616492E-2</v>
      </c>
      <c r="AB90" s="6">
        <f t="shared" si="152"/>
        <v>1.4070022599412526E-2</v>
      </c>
      <c r="AC90" s="6">
        <f t="shared" si="153"/>
        <v>1.4070022599412526E-2</v>
      </c>
      <c r="AD90" s="6">
        <f t="shared" si="154"/>
        <v>5.2916684297207922E-3</v>
      </c>
      <c r="AE90" s="6">
        <f t="shared" si="155"/>
        <v>5.4664718378682328E-3</v>
      </c>
      <c r="AF90" s="27">
        <f t="shared" si="156"/>
        <v>5.4664718378682328E-3</v>
      </c>
      <c r="AG90" s="26">
        <f t="shared" si="157"/>
        <v>5.7786556539667936E-3</v>
      </c>
      <c r="AH90" s="6">
        <f t="shared" si="158"/>
        <v>6.0507347171990106E-2</v>
      </c>
      <c r="AI90" s="6">
        <f t="shared" si="159"/>
        <v>1.3957253017195497E-4</v>
      </c>
      <c r="AJ90" s="6">
        <f t="shared" si="160"/>
        <v>6.3901970231515731E-5</v>
      </c>
      <c r="AK90" s="6">
        <f t="shared" si="161"/>
        <v>6.0507347171990106E-2</v>
      </c>
      <c r="AL90" s="6">
        <f t="shared" si="162"/>
        <v>1.5775984303342049E-2</v>
      </c>
      <c r="AM90" s="6">
        <f t="shared" si="163"/>
        <v>1.5775984303342049E-2</v>
      </c>
      <c r="AN90" s="6">
        <f t="shared" si="164"/>
        <v>5.3645257411313379E-3</v>
      </c>
      <c r="AO90" s="6">
        <f t="shared" si="165"/>
        <v>6.7377516581643183E-3</v>
      </c>
      <c r="AP90" s="27">
        <f t="shared" si="166"/>
        <v>6.7377516581643183E-3</v>
      </c>
      <c r="AQ90" s="216">
        <f t="shared" si="167"/>
        <v>9.6000000000000002E-2</v>
      </c>
      <c r="AR90" s="6">
        <f t="shared" si="168"/>
        <v>8.6999999999999994E-2</v>
      </c>
      <c r="AS90" s="6">
        <f t="shared" si="169"/>
        <v>9.1999999999999998E-2</v>
      </c>
      <c r="AT90" s="120">
        <f t="shared" si="170"/>
        <v>0.64</v>
      </c>
      <c r="AU90" s="120">
        <f t="shared" si="171"/>
        <v>0.57999999999999996</v>
      </c>
      <c r="AV90" s="120">
        <f t="shared" si="172"/>
        <v>0.61</v>
      </c>
      <c r="AW90" s="121">
        <f t="shared" si="173"/>
        <v>5</v>
      </c>
      <c r="AX90" s="121">
        <f t="shared" si="174"/>
        <v>5</v>
      </c>
      <c r="AY90" s="217">
        <f t="shared" si="175"/>
        <v>5</v>
      </c>
    </row>
    <row r="91" spans="1:51" ht="13.15" customHeight="1">
      <c r="A91" s="133">
        <v>10576</v>
      </c>
      <c r="B91" s="44" t="s">
        <v>226</v>
      </c>
      <c r="C91" s="214" t="str">
        <f>Rollover!A91</f>
        <v>Nissan</v>
      </c>
      <c r="D91" s="73" t="str">
        <f>Rollover!B91</f>
        <v>Versa 4DR FWD</v>
      </c>
      <c r="E91" s="119" t="s">
        <v>88</v>
      </c>
      <c r="F91" s="215">
        <f>Rollover!C91</f>
        <v>2019</v>
      </c>
      <c r="G91" s="19">
        <v>292.93799999999999</v>
      </c>
      <c r="H91" s="20">
        <v>0.38</v>
      </c>
      <c r="I91" s="20">
        <v>1875.874</v>
      </c>
      <c r="J91" s="20">
        <v>605.90499999999997</v>
      </c>
      <c r="K91" s="20">
        <v>24.052</v>
      </c>
      <c r="L91" s="20">
        <v>46.713999999999999</v>
      </c>
      <c r="M91" s="20">
        <v>3394.951</v>
      </c>
      <c r="N91" s="21">
        <v>3890.9290000000001</v>
      </c>
      <c r="O91" s="19">
        <v>396.07299999999998</v>
      </c>
      <c r="P91" s="20">
        <v>0.35599999999999998</v>
      </c>
      <c r="Q91" s="20">
        <v>1063.1679999999999</v>
      </c>
      <c r="R91" s="20">
        <v>472.048</v>
      </c>
      <c r="S91" s="20">
        <v>17.731000000000002</v>
      </c>
      <c r="T91" s="20">
        <v>47.997999999999998</v>
      </c>
      <c r="U91" s="20">
        <v>2681.6970000000001</v>
      </c>
      <c r="V91" s="21">
        <v>2594.413</v>
      </c>
      <c r="W91" s="216">
        <f t="shared" si="147"/>
        <v>8.3072146493603175E-3</v>
      </c>
      <c r="X91" s="6">
        <f t="shared" si="148"/>
        <v>7.736094749792681E-2</v>
      </c>
      <c r="Y91" s="6">
        <f t="shared" si="149"/>
        <v>1.4725305938701394E-3</v>
      </c>
      <c r="Z91" s="6">
        <f t="shared" si="150"/>
        <v>7.223774495533263E-5</v>
      </c>
      <c r="AA91" s="6">
        <f t="shared" si="151"/>
        <v>7.736094749792681E-2</v>
      </c>
      <c r="AB91" s="6">
        <f t="shared" si="152"/>
        <v>2.3013227075292568E-2</v>
      </c>
      <c r="AC91" s="6">
        <f t="shared" si="153"/>
        <v>2.3013227075292568E-2</v>
      </c>
      <c r="AD91" s="6">
        <f t="shared" si="154"/>
        <v>1.744876769271193E-2</v>
      </c>
      <c r="AE91" s="6">
        <f t="shared" si="155"/>
        <v>2.2462853757925162E-2</v>
      </c>
      <c r="AF91" s="27">
        <f t="shared" si="156"/>
        <v>2.2462853757925162E-2</v>
      </c>
      <c r="AG91" s="26">
        <f t="shared" si="157"/>
        <v>2.3433417268107354E-2</v>
      </c>
      <c r="AH91" s="6">
        <f t="shared" si="158"/>
        <v>7.4054971012011139E-2</v>
      </c>
      <c r="AI91" s="6">
        <f t="shared" si="159"/>
        <v>9.5785422909769248E-4</v>
      </c>
      <c r="AJ91" s="6">
        <f t="shared" si="160"/>
        <v>1.0323709906752605E-4</v>
      </c>
      <c r="AK91" s="6">
        <f t="shared" si="161"/>
        <v>7.4054971012011139E-2</v>
      </c>
      <c r="AL91" s="6">
        <f t="shared" si="162"/>
        <v>1.6904724620958617E-2</v>
      </c>
      <c r="AM91" s="6">
        <f t="shared" si="163"/>
        <v>1.6904724620958617E-2</v>
      </c>
      <c r="AN91" s="6">
        <f t="shared" si="164"/>
        <v>2.2938899403723328E-2</v>
      </c>
      <c r="AO91" s="6">
        <f t="shared" si="165"/>
        <v>2.1494764672603344E-2</v>
      </c>
      <c r="AP91" s="27">
        <f t="shared" si="166"/>
        <v>2.2938899403723328E-2</v>
      </c>
      <c r="AQ91" s="216">
        <f t="shared" si="167"/>
        <v>0.126</v>
      </c>
      <c r="AR91" s="6">
        <f t="shared" si="168"/>
        <v>0.13100000000000001</v>
      </c>
      <c r="AS91" s="6">
        <f t="shared" si="169"/>
        <v>0.129</v>
      </c>
      <c r="AT91" s="120">
        <f t="shared" si="170"/>
        <v>0.84</v>
      </c>
      <c r="AU91" s="120">
        <f t="shared" si="171"/>
        <v>0.87</v>
      </c>
      <c r="AV91" s="120">
        <f t="shared" si="172"/>
        <v>0.86</v>
      </c>
      <c r="AW91" s="121">
        <f t="shared" si="173"/>
        <v>4</v>
      </c>
      <c r="AX91" s="121">
        <f t="shared" si="174"/>
        <v>4</v>
      </c>
      <c r="AY91" s="217">
        <f t="shared" si="175"/>
        <v>4</v>
      </c>
    </row>
    <row r="92" spans="1:51" ht="13.15" customHeight="1">
      <c r="A92" s="134">
        <v>10725</v>
      </c>
      <c r="B92" s="66" t="s">
        <v>334</v>
      </c>
      <c r="C92" s="214" t="str">
        <f>Rollover!A92</f>
        <v>Ram</v>
      </c>
      <c r="D92" s="73" t="str">
        <f>Rollover!B92</f>
        <v>1500 Quad Cab PU/EC 2WD</v>
      </c>
      <c r="E92" s="119" t="s">
        <v>191</v>
      </c>
      <c r="F92" s="215">
        <f>Rollover!C92</f>
        <v>2019</v>
      </c>
      <c r="G92" s="19">
        <v>230.92099999999999</v>
      </c>
      <c r="H92" s="20">
        <v>0.34799999999999998</v>
      </c>
      <c r="I92" s="20">
        <v>1781.739</v>
      </c>
      <c r="J92" s="20">
        <v>184.965</v>
      </c>
      <c r="K92" s="20">
        <v>21.844999999999999</v>
      </c>
      <c r="L92" s="20">
        <v>38.639000000000003</v>
      </c>
      <c r="M92" s="20">
        <v>2205.7179999999998</v>
      </c>
      <c r="N92" s="21">
        <v>2222.9580000000001</v>
      </c>
      <c r="O92" s="19">
        <v>282.923</v>
      </c>
      <c r="P92" s="20">
        <v>0.48499999999999999</v>
      </c>
      <c r="Q92" s="20">
        <v>1245.367</v>
      </c>
      <c r="R92" s="20">
        <v>453.029</v>
      </c>
      <c r="S92" s="20">
        <v>12.315</v>
      </c>
      <c r="T92" s="20">
        <v>39.533999999999999</v>
      </c>
      <c r="U92" s="20">
        <v>2021.1320000000001</v>
      </c>
      <c r="V92" s="21">
        <v>682.45799999999997</v>
      </c>
      <c r="W92" s="216">
        <f t="shared" si="147"/>
        <v>3.2977504512915912E-3</v>
      </c>
      <c r="X92" s="6">
        <f t="shared" si="148"/>
        <v>7.2982172349640634E-2</v>
      </c>
      <c r="Y92" s="6">
        <f t="shared" si="149"/>
        <v>1.1778689613367826E-3</v>
      </c>
      <c r="Z92" s="6">
        <f t="shared" si="150"/>
        <v>2.6583104624860526E-5</v>
      </c>
      <c r="AA92" s="6">
        <f t="shared" si="151"/>
        <v>7.2982172349640634E-2</v>
      </c>
      <c r="AB92" s="6">
        <f t="shared" si="152"/>
        <v>1.7233331109694862E-2</v>
      </c>
      <c r="AC92" s="6">
        <f t="shared" si="153"/>
        <v>1.7233331109694862E-2</v>
      </c>
      <c r="AD92" s="6">
        <f t="shared" si="154"/>
        <v>9.4822239752068369E-3</v>
      </c>
      <c r="AE92" s="6">
        <f t="shared" si="155"/>
        <v>9.566730155103358E-3</v>
      </c>
      <c r="AF92" s="27">
        <f t="shared" si="156"/>
        <v>9.566730155103358E-3</v>
      </c>
      <c r="AG92" s="26">
        <f t="shared" si="157"/>
        <v>7.3002289246143848E-3</v>
      </c>
      <c r="AH92" s="6">
        <f t="shared" si="158"/>
        <v>9.3465898543111103E-2</v>
      </c>
      <c r="AI92" s="6">
        <f t="shared" si="159"/>
        <v>1.9019603123754921E-3</v>
      </c>
      <c r="AJ92" s="6">
        <f t="shared" si="160"/>
        <v>9.6094663975259206E-5</v>
      </c>
      <c r="AK92" s="6">
        <f t="shared" si="161"/>
        <v>9.3465898543111103E-2</v>
      </c>
      <c r="AL92" s="6">
        <f t="shared" si="162"/>
        <v>6.2668675981123407E-3</v>
      </c>
      <c r="AM92" s="6">
        <f t="shared" si="163"/>
        <v>6.2668675981123407E-3</v>
      </c>
      <c r="AN92" s="6">
        <f t="shared" si="164"/>
        <v>1.3994472515820254E-2</v>
      </c>
      <c r="AO92" s="6">
        <f t="shared" si="165"/>
        <v>5.0922246349312597E-3</v>
      </c>
      <c r="AP92" s="27">
        <f t="shared" si="166"/>
        <v>1.3994472515820254E-2</v>
      </c>
      <c r="AQ92" s="216">
        <f t="shared" si="167"/>
        <v>0.10100000000000001</v>
      </c>
      <c r="AR92" s="6">
        <f t="shared" si="168"/>
        <v>0.11799999999999999</v>
      </c>
      <c r="AS92" s="6">
        <f t="shared" si="169"/>
        <v>0.11</v>
      </c>
      <c r="AT92" s="120">
        <f t="shared" si="170"/>
        <v>0.67</v>
      </c>
      <c r="AU92" s="120">
        <f t="shared" si="171"/>
        <v>0.79</v>
      </c>
      <c r="AV92" s="120">
        <f t="shared" si="172"/>
        <v>0.73</v>
      </c>
      <c r="AW92" s="121">
        <f t="shared" si="173"/>
        <v>4</v>
      </c>
      <c r="AX92" s="121">
        <f t="shared" si="174"/>
        <v>4</v>
      </c>
      <c r="AY92" s="217">
        <f t="shared" si="175"/>
        <v>4</v>
      </c>
    </row>
    <row r="93" spans="1:51" ht="13.15" customHeight="1">
      <c r="A93" s="133">
        <v>10725</v>
      </c>
      <c r="B93" s="44" t="s">
        <v>334</v>
      </c>
      <c r="C93" s="214" t="str">
        <f>Rollover!A93</f>
        <v>Ram</v>
      </c>
      <c r="D93" s="73" t="str">
        <f>Rollover!B93</f>
        <v>1500 Quad Cab PU/EC 4WD</v>
      </c>
      <c r="E93" s="119" t="s">
        <v>191</v>
      </c>
      <c r="F93" s="215">
        <f>Rollover!C93</f>
        <v>2019</v>
      </c>
      <c r="G93" s="19">
        <v>230.92099999999999</v>
      </c>
      <c r="H93" s="20">
        <v>0.34799999999999998</v>
      </c>
      <c r="I93" s="20">
        <v>1781.739</v>
      </c>
      <c r="J93" s="20">
        <v>184.965</v>
      </c>
      <c r="K93" s="20">
        <v>21.844999999999999</v>
      </c>
      <c r="L93" s="20">
        <v>38.639000000000003</v>
      </c>
      <c r="M93" s="20">
        <v>2205.7179999999998</v>
      </c>
      <c r="N93" s="21">
        <v>2222.9580000000001</v>
      </c>
      <c r="O93" s="19">
        <v>282.923</v>
      </c>
      <c r="P93" s="20">
        <v>0.48499999999999999</v>
      </c>
      <c r="Q93" s="20">
        <v>1245.367</v>
      </c>
      <c r="R93" s="20">
        <v>453.029</v>
      </c>
      <c r="S93" s="20">
        <v>12.315</v>
      </c>
      <c r="T93" s="20">
        <v>39.533999999999999</v>
      </c>
      <c r="U93" s="20">
        <v>2021.1320000000001</v>
      </c>
      <c r="V93" s="21">
        <v>682.45799999999997</v>
      </c>
      <c r="W93" s="216">
        <f t="shared" si="147"/>
        <v>3.2977504512915912E-3</v>
      </c>
      <c r="X93" s="6">
        <f t="shared" si="148"/>
        <v>7.2982172349640634E-2</v>
      </c>
      <c r="Y93" s="6">
        <f t="shared" si="149"/>
        <v>1.1778689613367826E-3</v>
      </c>
      <c r="Z93" s="6">
        <f t="shared" si="150"/>
        <v>2.6583104624860526E-5</v>
      </c>
      <c r="AA93" s="6">
        <f t="shared" si="151"/>
        <v>7.2982172349640634E-2</v>
      </c>
      <c r="AB93" s="6">
        <f t="shared" si="152"/>
        <v>1.7233331109694862E-2</v>
      </c>
      <c r="AC93" s="6">
        <f t="shared" si="153"/>
        <v>1.7233331109694862E-2</v>
      </c>
      <c r="AD93" s="6">
        <f t="shared" si="154"/>
        <v>9.4822239752068369E-3</v>
      </c>
      <c r="AE93" s="6">
        <f t="shared" si="155"/>
        <v>9.566730155103358E-3</v>
      </c>
      <c r="AF93" s="27">
        <f t="shared" si="156"/>
        <v>9.566730155103358E-3</v>
      </c>
      <c r="AG93" s="26">
        <f t="shared" si="157"/>
        <v>7.3002289246143848E-3</v>
      </c>
      <c r="AH93" s="6">
        <f t="shared" si="158"/>
        <v>9.3465898543111103E-2</v>
      </c>
      <c r="AI93" s="6">
        <f t="shared" si="159"/>
        <v>1.9019603123754921E-3</v>
      </c>
      <c r="AJ93" s="6">
        <f t="shared" si="160"/>
        <v>9.6094663975259206E-5</v>
      </c>
      <c r="AK93" s="6">
        <f t="shared" si="161"/>
        <v>9.3465898543111103E-2</v>
      </c>
      <c r="AL93" s="6">
        <f t="shared" si="162"/>
        <v>6.2668675981123407E-3</v>
      </c>
      <c r="AM93" s="6">
        <f t="shared" si="163"/>
        <v>6.2668675981123407E-3</v>
      </c>
      <c r="AN93" s="6">
        <f t="shared" si="164"/>
        <v>1.3994472515820254E-2</v>
      </c>
      <c r="AO93" s="6">
        <f t="shared" si="165"/>
        <v>5.0922246349312597E-3</v>
      </c>
      <c r="AP93" s="27">
        <f t="shared" si="166"/>
        <v>1.3994472515820254E-2</v>
      </c>
      <c r="AQ93" s="216">
        <f t="shared" si="167"/>
        <v>0.10100000000000001</v>
      </c>
      <c r="AR93" s="6">
        <f t="shared" si="168"/>
        <v>0.11799999999999999</v>
      </c>
      <c r="AS93" s="6">
        <f t="shared" si="169"/>
        <v>0.11</v>
      </c>
      <c r="AT93" s="120">
        <f t="shared" si="170"/>
        <v>0.67</v>
      </c>
      <c r="AU93" s="120">
        <f t="shared" si="171"/>
        <v>0.79</v>
      </c>
      <c r="AV93" s="120">
        <f t="shared" si="172"/>
        <v>0.73</v>
      </c>
      <c r="AW93" s="121">
        <f t="shared" si="173"/>
        <v>4</v>
      </c>
      <c r="AX93" s="121">
        <f t="shared" si="174"/>
        <v>4</v>
      </c>
      <c r="AY93" s="217">
        <f t="shared" si="175"/>
        <v>4</v>
      </c>
    </row>
    <row r="94" spans="1:51" ht="13.15" customHeight="1">
      <c r="A94" s="65">
        <v>7527</v>
      </c>
      <c r="B94" s="66" t="s">
        <v>194</v>
      </c>
      <c r="C94" s="214" t="str">
        <f>Rollover!A94</f>
        <v>Ram</v>
      </c>
      <c r="D94" s="73" t="str">
        <f>Rollover!B94</f>
        <v>1500 Classic Quad Cab PU/EC 2WD</v>
      </c>
      <c r="E94" s="119" t="s">
        <v>88</v>
      </c>
      <c r="F94" s="215">
        <f>Rollover!C94</f>
        <v>2019</v>
      </c>
      <c r="G94" s="11">
        <v>253.59299999999999</v>
      </c>
      <c r="H94" s="12">
        <v>0.27400000000000002</v>
      </c>
      <c r="I94" s="12">
        <v>1569.625</v>
      </c>
      <c r="J94" s="12">
        <v>147.01900000000001</v>
      </c>
      <c r="K94" s="12">
        <v>24.908000000000001</v>
      </c>
      <c r="L94" s="12">
        <v>34.664000000000001</v>
      </c>
      <c r="M94" s="12">
        <v>3338.7950000000001</v>
      </c>
      <c r="N94" s="13">
        <v>1798.6079999999999</v>
      </c>
      <c r="O94" s="11">
        <v>305.57299999999998</v>
      </c>
      <c r="P94" s="12">
        <v>0.436</v>
      </c>
      <c r="Q94" s="12">
        <v>998.22400000000005</v>
      </c>
      <c r="R94" s="12">
        <v>413.3</v>
      </c>
      <c r="S94" s="12">
        <v>10.747999999999999</v>
      </c>
      <c r="T94" s="12">
        <v>41.2</v>
      </c>
      <c r="U94" s="12">
        <v>2654.453</v>
      </c>
      <c r="V94" s="13">
        <v>1539.4590000000001</v>
      </c>
      <c r="W94" s="216">
        <f t="shared" si="147"/>
        <v>4.7982092405346958E-3</v>
      </c>
      <c r="X94" s="6">
        <f t="shared" si="148"/>
        <v>6.3718048676354236E-2</v>
      </c>
      <c r="Y94" s="6">
        <f t="shared" si="149"/>
        <v>7.1205675660999891E-4</v>
      </c>
      <c r="Z94" s="6">
        <f t="shared" si="150"/>
        <v>2.429222621806034E-5</v>
      </c>
      <c r="AA94" s="6">
        <f t="shared" si="151"/>
        <v>6.3718048676354236E-2</v>
      </c>
      <c r="AB94" s="6">
        <f t="shared" si="152"/>
        <v>2.5633554500335283E-2</v>
      </c>
      <c r="AC94" s="6">
        <f t="shared" si="153"/>
        <v>2.5633554500335283E-2</v>
      </c>
      <c r="AD94" s="6">
        <f t="shared" si="154"/>
        <v>1.6955500095618435E-2</v>
      </c>
      <c r="AE94" s="6">
        <f t="shared" si="155"/>
        <v>7.6882564807874629E-3</v>
      </c>
      <c r="AF94" s="27">
        <f t="shared" si="156"/>
        <v>1.6955500095618435E-2</v>
      </c>
      <c r="AG94" s="26">
        <f t="shared" si="157"/>
        <v>9.6919397018483365E-3</v>
      </c>
      <c r="AH94" s="6">
        <f t="shared" si="158"/>
        <v>8.5606233003783699E-2</v>
      </c>
      <c r="AI94" s="6">
        <f t="shared" si="159"/>
        <v>7.4999366731222665E-4</v>
      </c>
      <c r="AJ94" s="6">
        <f t="shared" si="160"/>
        <v>8.2728885837432119E-5</v>
      </c>
      <c r="AK94" s="6">
        <f t="shared" si="161"/>
        <v>8.5606233003783699E-2</v>
      </c>
      <c r="AL94" s="6">
        <f t="shared" si="162"/>
        <v>4.4982528353656398E-3</v>
      </c>
      <c r="AM94" s="6">
        <f t="shared" si="163"/>
        <v>4.4982528353656398E-3</v>
      </c>
      <c r="AN94" s="6">
        <f t="shared" si="164"/>
        <v>2.2478252371569963E-2</v>
      </c>
      <c r="AO94" s="6">
        <f t="shared" si="165"/>
        <v>9.7374947968151895E-3</v>
      </c>
      <c r="AP94" s="27">
        <f t="shared" si="166"/>
        <v>2.2478252371569963E-2</v>
      </c>
      <c r="AQ94" s="216">
        <f t="shared" si="167"/>
        <v>0.107</v>
      </c>
      <c r="AR94" s="6">
        <f t="shared" si="168"/>
        <v>0.11899999999999999</v>
      </c>
      <c r="AS94" s="6">
        <f t="shared" si="169"/>
        <v>0.113</v>
      </c>
      <c r="AT94" s="120">
        <f t="shared" si="170"/>
        <v>0.71</v>
      </c>
      <c r="AU94" s="120">
        <f t="shared" si="171"/>
        <v>0.79</v>
      </c>
      <c r="AV94" s="120">
        <f t="shared" si="172"/>
        <v>0.75</v>
      </c>
      <c r="AW94" s="121">
        <f t="shared" si="173"/>
        <v>4</v>
      </c>
      <c r="AX94" s="121">
        <f t="shared" si="174"/>
        <v>4</v>
      </c>
      <c r="AY94" s="217">
        <f t="shared" si="175"/>
        <v>4</v>
      </c>
    </row>
    <row r="95" spans="1:51" ht="13.15" customHeight="1">
      <c r="A95" s="65">
        <v>7527</v>
      </c>
      <c r="B95" s="66" t="s">
        <v>194</v>
      </c>
      <c r="C95" s="214" t="str">
        <f>Rollover!A95</f>
        <v>Ram</v>
      </c>
      <c r="D95" s="73" t="str">
        <f>Rollover!B95</f>
        <v>1500 Classic Quad Cab PU/EC 4WD</v>
      </c>
      <c r="E95" s="119" t="s">
        <v>88</v>
      </c>
      <c r="F95" s="215">
        <f>Rollover!C95</f>
        <v>2019</v>
      </c>
      <c r="G95" s="11">
        <v>253.59299999999999</v>
      </c>
      <c r="H95" s="12">
        <v>0.27400000000000002</v>
      </c>
      <c r="I95" s="12">
        <v>1569.625</v>
      </c>
      <c r="J95" s="12">
        <v>147.01900000000001</v>
      </c>
      <c r="K95" s="12">
        <v>24.908000000000001</v>
      </c>
      <c r="L95" s="12">
        <v>34.664000000000001</v>
      </c>
      <c r="M95" s="12">
        <v>3338.7950000000001</v>
      </c>
      <c r="N95" s="13">
        <v>1798.6079999999999</v>
      </c>
      <c r="O95" s="11">
        <v>305.57299999999998</v>
      </c>
      <c r="P95" s="12">
        <v>0.436</v>
      </c>
      <c r="Q95" s="12">
        <v>998.22400000000005</v>
      </c>
      <c r="R95" s="12">
        <v>413.3</v>
      </c>
      <c r="S95" s="12">
        <v>10.747999999999999</v>
      </c>
      <c r="T95" s="12">
        <v>41.2</v>
      </c>
      <c r="U95" s="12">
        <v>2654.453</v>
      </c>
      <c r="V95" s="13">
        <v>1539.4590000000001</v>
      </c>
      <c r="W95" s="216">
        <f t="shared" si="147"/>
        <v>4.7982092405346958E-3</v>
      </c>
      <c r="X95" s="6">
        <f t="shared" si="148"/>
        <v>6.3718048676354236E-2</v>
      </c>
      <c r="Y95" s="6">
        <f t="shared" si="149"/>
        <v>7.1205675660999891E-4</v>
      </c>
      <c r="Z95" s="6">
        <f t="shared" si="150"/>
        <v>2.429222621806034E-5</v>
      </c>
      <c r="AA95" s="6">
        <f t="shared" si="151"/>
        <v>6.3718048676354236E-2</v>
      </c>
      <c r="AB95" s="6">
        <f t="shared" si="152"/>
        <v>2.5633554500335283E-2</v>
      </c>
      <c r="AC95" s="6">
        <f t="shared" si="153"/>
        <v>2.5633554500335283E-2</v>
      </c>
      <c r="AD95" s="6">
        <f t="shared" si="154"/>
        <v>1.6955500095618435E-2</v>
      </c>
      <c r="AE95" s="6">
        <f t="shared" si="155"/>
        <v>7.6882564807874629E-3</v>
      </c>
      <c r="AF95" s="27">
        <f t="shared" si="156"/>
        <v>1.6955500095618435E-2</v>
      </c>
      <c r="AG95" s="26">
        <f t="shared" si="157"/>
        <v>9.6919397018483365E-3</v>
      </c>
      <c r="AH95" s="6">
        <f t="shared" si="158"/>
        <v>8.5606233003783699E-2</v>
      </c>
      <c r="AI95" s="6">
        <f t="shared" si="159"/>
        <v>7.4999366731222665E-4</v>
      </c>
      <c r="AJ95" s="6">
        <f t="shared" si="160"/>
        <v>8.2728885837432119E-5</v>
      </c>
      <c r="AK95" s="6">
        <f t="shared" si="161"/>
        <v>8.5606233003783699E-2</v>
      </c>
      <c r="AL95" s="6">
        <f t="shared" si="162"/>
        <v>4.4982528353656398E-3</v>
      </c>
      <c r="AM95" s="6">
        <f t="shared" si="163"/>
        <v>4.4982528353656398E-3</v>
      </c>
      <c r="AN95" s="6">
        <f t="shared" si="164"/>
        <v>2.2478252371569963E-2</v>
      </c>
      <c r="AO95" s="6">
        <f t="shared" si="165"/>
        <v>9.7374947968151895E-3</v>
      </c>
      <c r="AP95" s="27">
        <f t="shared" si="166"/>
        <v>2.2478252371569963E-2</v>
      </c>
      <c r="AQ95" s="216">
        <f t="shared" si="167"/>
        <v>0.107</v>
      </c>
      <c r="AR95" s="6">
        <f t="shared" si="168"/>
        <v>0.11899999999999999</v>
      </c>
      <c r="AS95" s="6">
        <f t="shared" si="169"/>
        <v>0.113</v>
      </c>
      <c r="AT95" s="120">
        <f t="shared" si="170"/>
        <v>0.71</v>
      </c>
      <c r="AU95" s="120">
        <f t="shared" si="171"/>
        <v>0.79</v>
      </c>
      <c r="AV95" s="120">
        <f t="shared" si="172"/>
        <v>0.75</v>
      </c>
      <c r="AW95" s="121">
        <f t="shared" si="173"/>
        <v>4</v>
      </c>
      <c r="AX95" s="121">
        <f t="shared" si="174"/>
        <v>4</v>
      </c>
      <c r="AY95" s="217">
        <f t="shared" si="175"/>
        <v>4</v>
      </c>
    </row>
    <row r="96" spans="1:51" ht="13.15" customHeight="1">
      <c r="A96" s="65">
        <v>7527</v>
      </c>
      <c r="B96" s="66" t="s">
        <v>194</v>
      </c>
      <c r="C96" s="219" t="str">
        <f>Rollover!A96</f>
        <v>Ram</v>
      </c>
      <c r="D96" s="218" t="str">
        <f>Rollover!B96</f>
        <v>1500 Classic Regular Cab PU/RC 2WD</v>
      </c>
      <c r="E96" s="119" t="s">
        <v>88</v>
      </c>
      <c r="F96" s="215">
        <f>Rollover!C96</f>
        <v>2019</v>
      </c>
      <c r="G96" s="11">
        <v>253.59299999999999</v>
      </c>
      <c r="H96" s="12">
        <v>0.27400000000000002</v>
      </c>
      <c r="I96" s="12">
        <v>1569.625</v>
      </c>
      <c r="J96" s="12">
        <v>147.01900000000001</v>
      </c>
      <c r="K96" s="12">
        <v>24.908000000000001</v>
      </c>
      <c r="L96" s="12">
        <v>34.664000000000001</v>
      </c>
      <c r="M96" s="12">
        <v>3338.7950000000001</v>
      </c>
      <c r="N96" s="13">
        <v>1798.6079999999999</v>
      </c>
      <c r="O96" s="11">
        <v>305.57299999999998</v>
      </c>
      <c r="P96" s="12">
        <v>0.436</v>
      </c>
      <c r="Q96" s="12">
        <v>998.22400000000005</v>
      </c>
      <c r="R96" s="12">
        <v>413.3</v>
      </c>
      <c r="S96" s="12">
        <v>10.747999999999999</v>
      </c>
      <c r="T96" s="12">
        <v>41.2</v>
      </c>
      <c r="U96" s="12">
        <v>2654.453</v>
      </c>
      <c r="V96" s="13">
        <v>1539.4590000000001</v>
      </c>
      <c r="W96" s="216">
        <f t="shared" si="89"/>
        <v>4.7982092405346958E-3</v>
      </c>
      <c r="X96" s="6">
        <f t="shared" si="90"/>
        <v>6.3718048676354236E-2</v>
      </c>
      <c r="Y96" s="6">
        <f t="shared" si="91"/>
        <v>7.1205675660999891E-4</v>
      </c>
      <c r="Z96" s="6">
        <f t="shared" si="92"/>
        <v>2.429222621806034E-5</v>
      </c>
      <c r="AA96" s="6">
        <f t="shared" si="93"/>
        <v>6.3718048676354236E-2</v>
      </c>
      <c r="AB96" s="6">
        <f t="shared" si="94"/>
        <v>2.5633554500335283E-2</v>
      </c>
      <c r="AC96" s="6">
        <f t="shared" si="95"/>
        <v>2.5633554500335283E-2</v>
      </c>
      <c r="AD96" s="6">
        <f t="shared" si="96"/>
        <v>1.6955500095618435E-2</v>
      </c>
      <c r="AE96" s="6">
        <f t="shared" si="97"/>
        <v>7.6882564807874629E-3</v>
      </c>
      <c r="AF96" s="27">
        <f t="shared" si="98"/>
        <v>1.6955500095618435E-2</v>
      </c>
      <c r="AG96" s="26">
        <f t="shared" si="99"/>
        <v>9.6919397018483365E-3</v>
      </c>
      <c r="AH96" s="6">
        <f t="shared" si="100"/>
        <v>8.5606233003783699E-2</v>
      </c>
      <c r="AI96" s="6">
        <f t="shared" si="101"/>
        <v>7.4999366731222665E-4</v>
      </c>
      <c r="AJ96" s="6">
        <f t="shared" si="102"/>
        <v>8.2728885837432119E-5</v>
      </c>
      <c r="AK96" s="6">
        <f t="shared" si="103"/>
        <v>8.5606233003783699E-2</v>
      </c>
      <c r="AL96" s="6">
        <f t="shared" si="104"/>
        <v>4.4982528353656398E-3</v>
      </c>
      <c r="AM96" s="6">
        <f t="shared" si="105"/>
        <v>4.4982528353656398E-3</v>
      </c>
      <c r="AN96" s="6">
        <f t="shared" si="106"/>
        <v>2.2478252371569963E-2</v>
      </c>
      <c r="AO96" s="6">
        <f t="shared" si="107"/>
        <v>9.7374947968151895E-3</v>
      </c>
      <c r="AP96" s="27">
        <f t="shared" si="108"/>
        <v>2.2478252371569963E-2</v>
      </c>
      <c r="AQ96" s="216">
        <f t="shared" si="109"/>
        <v>0.107</v>
      </c>
      <c r="AR96" s="6">
        <f t="shared" si="110"/>
        <v>0.11899999999999999</v>
      </c>
      <c r="AS96" s="6">
        <f t="shared" si="111"/>
        <v>0.113</v>
      </c>
      <c r="AT96" s="120">
        <f t="shared" si="112"/>
        <v>0.71</v>
      </c>
      <c r="AU96" s="120">
        <f t="shared" si="113"/>
        <v>0.79</v>
      </c>
      <c r="AV96" s="120">
        <f t="shared" si="114"/>
        <v>0.75</v>
      </c>
      <c r="AW96" s="121">
        <f t="shared" si="115"/>
        <v>4</v>
      </c>
      <c r="AX96" s="121">
        <f t="shared" si="116"/>
        <v>4</v>
      </c>
      <c r="AY96" s="217">
        <f t="shared" si="117"/>
        <v>4</v>
      </c>
    </row>
    <row r="97" spans="1:51" ht="13.15" customHeight="1">
      <c r="A97" s="65">
        <v>7527</v>
      </c>
      <c r="B97" s="66" t="s">
        <v>194</v>
      </c>
      <c r="C97" s="219" t="str">
        <f>Rollover!A97</f>
        <v>Ram</v>
      </c>
      <c r="D97" s="218" t="str">
        <f>Rollover!B97</f>
        <v>1500 Classic Regular Cab PU/RC 4WD</v>
      </c>
      <c r="E97" s="119" t="s">
        <v>88</v>
      </c>
      <c r="F97" s="215">
        <f>Rollover!C97</f>
        <v>2019</v>
      </c>
      <c r="G97" s="11">
        <v>253.59299999999999</v>
      </c>
      <c r="H97" s="12">
        <v>0.27400000000000002</v>
      </c>
      <c r="I97" s="12">
        <v>1569.625</v>
      </c>
      <c r="J97" s="12">
        <v>147.01900000000001</v>
      </c>
      <c r="K97" s="12">
        <v>24.908000000000001</v>
      </c>
      <c r="L97" s="12">
        <v>34.664000000000001</v>
      </c>
      <c r="M97" s="12">
        <v>3338.7950000000001</v>
      </c>
      <c r="N97" s="13">
        <v>1798.6079999999999</v>
      </c>
      <c r="O97" s="11">
        <v>305.57299999999998</v>
      </c>
      <c r="P97" s="12">
        <v>0.436</v>
      </c>
      <c r="Q97" s="12">
        <v>998.22400000000005</v>
      </c>
      <c r="R97" s="12">
        <v>413.3</v>
      </c>
      <c r="S97" s="12">
        <v>10.747999999999999</v>
      </c>
      <c r="T97" s="12">
        <v>41.2</v>
      </c>
      <c r="U97" s="12">
        <v>2654.453</v>
      </c>
      <c r="V97" s="13">
        <v>1539.4590000000001</v>
      </c>
      <c r="W97" s="216">
        <f t="shared" si="89"/>
        <v>4.7982092405346958E-3</v>
      </c>
      <c r="X97" s="6">
        <f t="shared" si="90"/>
        <v>6.3718048676354236E-2</v>
      </c>
      <c r="Y97" s="6">
        <f t="shared" si="91"/>
        <v>7.1205675660999891E-4</v>
      </c>
      <c r="Z97" s="6">
        <f t="shared" si="92"/>
        <v>2.429222621806034E-5</v>
      </c>
      <c r="AA97" s="6">
        <f t="shared" si="93"/>
        <v>6.3718048676354236E-2</v>
      </c>
      <c r="AB97" s="6">
        <f t="shared" si="94"/>
        <v>2.5633554500335283E-2</v>
      </c>
      <c r="AC97" s="6">
        <f t="shared" si="95"/>
        <v>2.5633554500335283E-2</v>
      </c>
      <c r="AD97" s="6">
        <f t="shared" si="96"/>
        <v>1.6955500095618435E-2</v>
      </c>
      <c r="AE97" s="6">
        <f t="shared" si="97"/>
        <v>7.6882564807874629E-3</v>
      </c>
      <c r="AF97" s="27">
        <f t="shared" si="98"/>
        <v>1.6955500095618435E-2</v>
      </c>
      <c r="AG97" s="26">
        <f t="shared" si="99"/>
        <v>9.6919397018483365E-3</v>
      </c>
      <c r="AH97" s="6">
        <f t="shared" si="100"/>
        <v>8.5606233003783699E-2</v>
      </c>
      <c r="AI97" s="6">
        <f t="shared" si="101"/>
        <v>7.4999366731222665E-4</v>
      </c>
      <c r="AJ97" s="6">
        <f t="shared" si="102"/>
        <v>8.2728885837432119E-5</v>
      </c>
      <c r="AK97" s="6">
        <f t="shared" si="103"/>
        <v>8.5606233003783699E-2</v>
      </c>
      <c r="AL97" s="6">
        <f t="shared" si="104"/>
        <v>4.4982528353656398E-3</v>
      </c>
      <c r="AM97" s="6">
        <f t="shared" si="105"/>
        <v>4.4982528353656398E-3</v>
      </c>
      <c r="AN97" s="6">
        <f t="shared" si="106"/>
        <v>2.2478252371569963E-2</v>
      </c>
      <c r="AO97" s="6">
        <f t="shared" si="107"/>
        <v>9.7374947968151895E-3</v>
      </c>
      <c r="AP97" s="27">
        <f t="shared" si="108"/>
        <v>2.2478252371569963E-2</v>
      </c>
      <c r="AQ97" s="216">
        <f t="shared" si="109"/>
        <v>0.107</v>
      </c>
      <c r="AR97" s="6">
        <f t="shared" si="110"/>
        <v>0.11899999999999999</v>
      </c>
      <c r="AS97" s="6">
        <f t="shared" si="111"/>
        <v>0.113</v>
      </c>
      <c r="AT97" s="120">
        <f t="shared" si="112"/>
        <v>0.71</v>
      </c>
      <c r="AU97" s="120">
        <f t="shared" si="113"/>
        <v>0.79</v>
      </c>
      <c r="AV97" s="120">
        <f t="shared" si="114"/>
        <v>0.75</v>
      </c>
      <c r="AW97" s="121">
        <f t="shared" si="115"/>
        <v>4</v>
      </c>
      <c r="AX97" s="121">
        <f t="shared" si="116"/>
        <v>4</v>
      </c>
      <c r="AY97" s="217">
        <f t="shared" si="117"/>
        <v>4</v>
      </c>
    </row>
    <row r="98" spans="1:51" ht="13.15" customHeight="1">
      <c r="A98" s="133">
        <v>10732</v>
      </c>
      <c r="B98" s="44" t="s">
        <v>344</v>
      </c>
      <c r="C98" s="214" t="str">
        <f>Rollover!A98</f>
        <v>Ram</v>
      </c>
      <c r="D98" s="73" t="str">
        <f>Rollover!B98</f>
        <v>1500 Crew Cab PU/CC 2WD</v>
      </c>
      <c r="E98" s="119" t="s">
        <v>186</v>
      </c>
      <c r="F98" s="215">
        <f>Rollover!C98</f>
        <v>2019</v>
      </c>
      <c r="G98" s="19">
        <v>225.999</v>
      </c>
      <c r="H98" s="20">
        <v>0.36699999999999999</v>
      </c>
      <c r="I98" s="20">
        <v>1690.5219999999999</v>
      </c>
      <c r="J98" s="20">
        <v>136.68799999999999</v>
      </c>
      <c r="K98" s="20">
        <v>19.25</v>
      </c>
      <c r="L98" s="20">
        <v>39.545999999999999</v>
      </c>
      <c r="M98" s="20">
        <v>1908.7139999999999</v>
      </c>
      <c r="N98" s="21">
        <v>1887.422</v>
      </c>
      <c r="O98" s="19">
        <v>293.11399999999998</v>
      </c>
      <c r="P98" s="20">
        <v>0.35499999999999998</v>
      </c>
      <c r="Q98" s="20">
        <v>967.99400000000003</v>
      </c>
      <c r="R98" s="20">
        <v>314.858</v>
      </c>
      <c r="S98" s="20">
        <v>15.042</v>
      </c>
      <c r="T98" s="20">
        <v>42.814999999999998</v>
      </c>
      <c r="U98" s="20">
        <v>1758.664</v>
      </c>
      <c r="V98" s="21">
        <v>195.191</v>
      </c>
      <c r="W98" s="216">
        <f t="shared" si="89"/>
        <v>3.0188943630483902E-3</v>
      </c>
      <c r="X98" s="6">
        <f t="shared" si="90"/>
        <v>7.5553762999103491E-2</v>
      </c>
      <c r="Y98" s="6">
        <f t="shared" si="91"/>
        <v>9.4866069674745459E-4</v>
      </c>
      <c r="Z98" s="6">
        <f t="shared" si="92"/>
        <v>2.3703455856183988E-5</v>
      </c>
      <c r="AA98" s="6">
        <f t="shared" si="93"/>
        <v>7.5553762999103491E-2</v>
      </c>
      <c r="AB98" s="6">
        <f t="shared" si="94"/>
        <v>1.1986588365789178E-2</v>
      </c>
      <c r="AC98" s="6">
        <f t="shared" si="95"/>
        <v>1.1986588365789178E-2</v>
      </c>
      <c r="AD98" s="6">
        <f t="shared" si="96"/>
        <v>8.1372520190608026E-3</v>
      </c>
      <c r="AE98" s="6">
        <f t="shared" si="97"/>
        <v>8.0484436949703527E-3</v>
      </c>
      <c r="AF98" s="27">
        <f t="shared" si="98"/>
        <v>8.1372520190608026E-3</v>
      </c>
      <c r="AG98" s="26">
        <f t="shared" si="99"/>
        <v>8.3256232402348952E-3</v>
      </c>
      <c r="AH98" s="6">
        <f t="shared" si="100"/>
        <v>7.3920081919059202E-2</v>
      </c>
      <c r="AI98" s="6">
        <f t="shared" si="101"/>
        <v>6.692638988659023E-4</v>
      </c>
      <c r="AJ98" s="6">
        <f t="shared" si="102"/>
        <v>5.7080818699046662E-5</v>
      </c>
      <c r="AK98" s="6">
        <f t="shared" si="103"/>
        <v>7.3920081919059202E-2</v>
      </c>
      <c r="AL98" s="6">
        <f t="shared" si="104"/>
        <v>1.0595804915234545E-2</v>
      </c>
      <c r="AM98" s="6">
        <f t="shared" si="105"/>
        <v>1.0595804915234545E-2</v>
      </c>
      <c r="AN98" s="6">
        <f t="shared" si="106"/>
        <v>1.1487135514215834E-2</v>
      </c>
      <c r="AO98" s="6">
        <f t="shared" si="107"/>
        <v>3.5185414951009624E-3</v>
      </c>
      <c r="AP98" s="27">
        <f t="shared" si="108"/>
        <v>1.1487135514215834E-2</v>
      </c>
      <c r="AQ98" s="216">
        <f t="shared" si="109"/>
        <v>9.7000000000000003E-2</v>
      </c>
      <c r="AR98" s="6">
        <f t="shared" si="110"/>
        <v>0.10199999999999999</v>
      </c>
      <c r="AS98" s="6">
        <f t="shared" si="111"/>
        <v>0.1</v>
      </c>
      <c r="AT98" s="120">
        <f t="shared" si="112"/>
        <v>0.65</v>
      </c>
      <c r="AU98" s="120">
        <f t="shared" si="113"/>
        <v>0.68</v>
      </c>
      <c r="AV98" s="120">
        <f t="shared" si="114"/>
        <v>0.67</v>
      </c>
      <c r="AW98" s="121">
        <f t="shared" si="115"/>
        <v>5</v>
      </c>
      <c r="AX98" s="121">
        <f t="shared" si="116"/>
        <v>4</v>
      </c>
      <c r="AY98" s="217">
        <f t="shared" si="117"/>
        <v>4</v>
      </c>
    </row>
    <row r="99" spans="1:51" ht="13.15" customHeight="1">
      <c r="A99" s="133">
        <v>10732</v>
      </c>
      <c r="B99" s="44" t="s">
        <v>344</v>
      </c>
      <c r="C99" s="214" t="str">
        <f>Rollover!A99</f>
        <v>Ram</v>
      </c>
      <c r="D99" s="73" t="str">
        <f>Rollover!B99</f>
        <v>1500 Crew Cab PU/CC 4WD</v>
      </c>
      <c r="E99" s="119" t="s">
        <v>186</v>
      </c>
      <c r="F99" s="215">
        <f>Rollover!C99</f>
        <v>2019</v>
      </c>
      <c r="G99" s="19">
        <v>225.999</v>
      </c>
      <c r="H99" s="20">
        <v>0.36699999999999999</v>
      </c>
      <c r="I99" s="20">
        <v>1690.5219999999999</v>
      </c>
      <c r="J99" s="20">
        <v>136.68799999999999</v>
      </c>
      <c r="K99" s="20">
        <v>19.25</v>
      </c>
      <c r="L99" s="20">
        <v>39.545999999999999</v>
      </c>
      <c r="M99" s="20">
        <v>1908.7139999999999</v>
      </c>
      <c r="N99" s="21">
        <v>1887.422</v>
      </c>
      <c r="O99" s="19">
        <v>293.11399999999998</v>
      </c>
      <c r="P99" s="20">
        <v>0.35499999999999998</v>
      </c>
      <c r="Q99" s="20">
        <v>967.99400000000003</v>
      </c>
      <c r="R99" s="20">
        <v>314.858</v>
      </c>
      <c r="S99" s="20">
        <v>15.042</v>
      </c>
      <c r="T99" s="20">
        <v>42.814999999999998</v>
      </c>
      <c r="U99" s="20">
        <v>1758.664</v>
      </c>
      <c r="V99" s="21">
        <v>195.191</v>
      </c>
      <c r="W99" s="216">
        <f t="shared" si="89"/>
        <v>3.0188943630483902E-3</v>
      </c>
      <c r="X99" s="6">
        <f t="shared" si="90"/>
        <v>7.5553762999103491E-2</v>
      </c>
      <c r="Y99" s="6">
        <f t="shared" si="91"/>
        <v>9.4866069674745459E-4</v>
      </c>
      <c r="Z99" s="6">
        <f t="shared" si="92"/>
        <v>2.3703455856183988E-5</v>
      </c>
      <c r="AA99" s="6">
        <f t="shared" si="93"/>
        <v>7.5553762999103491E-2</v>
      </c>
      <c r="AB99" s="6">
        <f t="shared" si="94"/>
        <v>1.1986588365789178E-2</v>
      </c>
      <c r="AC99" s="6">
        <f t="shared" si="95"/>
        <v>1.1986588365789178E-2</v>
      </c>
      <c r="AD99" s="6">
        <f t="shared" si="96"/>
        <v>8.1372520190608026E-3</v>
      </c>
      <c r="AE99" s="6">
        <f t="shared" si="97"/>
        <v>8.0484436949703527E-3</v>
      </c>
      <c r="AF99" s="27">
        <f t="shared" si="98"/>
        <v>8.1372520190608026E-3</v>
      </c>
      <c r="AG99" s="26">
        <f t="shared" si="99"/>
        <v>8.3256232402348952E-3</v>
      </c>
      <c r="AH99" s="6">
        <f t="shared" si="100"/>
        <v>7.3920081919059202E-2</v>
      </c>
      <c r="AI99" s="6">
        <f t="shared" si="101"/>
        <v>6.692638988659023E-4</v>
      </c>
      <c r="AJ99" s="6">
        <f t="shared" si="102"/>
        <v>5.7080818699046662E-5</v>
      </c>
      <c r="AK99" s="6">
        <f t="shared" si="103"/>
        <v>7.3920081919059202E-2</v>
      </c>
      <c r="AL99" s="6">
        <f t="shared" si="104"/>
        <v>1.0595804915234545E-2</v>
      </c>
      <c r="AM99" s="6">
        <f t="shared" si="105"/>
        <v>1.0595804915234545E-2</v>
      </c>
      <c r="AN99" s="6">
        <f t="shared" si="106"/>
        <v>1.1487135514215834E-2</v>
      </c>
      <c r="AO99" s="6">
        <f t="shared" si="107"/>
        <v>3.5185414951009624E-3</v>
      </c>
      <c r="AP99" s="27">
        <f t="shared" si="108"/>
        <v>1.1487135514215834E-2</v>
      </c>
      <c r="AQ99" s="216">
        <f t="shared" si="109"/>
        <v>9.7000000000000003E-2</v>
      </c>
      <c r="AR99" s="6">
        <f t="shared" si="110"/>
        <v>0.10199999999999999</v>
      </c>
      <c r="AS99" s="6">
        <f t="shared" si="111"/>
        <v>0.1</v>
      </c>
      <c r="AT99" s="120">
        <f t="shared" si="112"/>
        <v>0.65</v>
      </c>
      <c r="AU99" s="120">
        <f t="shared" si="113"/>
        <v>0.68</v>
      </c>
      <c r="AV99" s="120">
        <f t="shared" si="114"/>
        <v>0.67</v>
      </c>
      <c r="AW99" s="121">
        <f t="shared" si="115"/>
        <v>5</v>
      </c>
      <c r="AX99" s="121">
        <f t="shared" si="116"/>
        <v>4</v>
      </c>
      <c r="AY99" s="217">
        <f t="shared" si="117"/>
        <v>4</v>
      </c>
    </row>
    <row r="100" spans="1:51" ht="13.15" customHeight="1">
      <c r="A100" s="133">
        <v>10391</v>
      </c>
      <c r="B100" s="44" t="s">
        <v>208</v>
      </c>
      <c r="C100" s="214" t="str">
        <f>Rollover!A100</f>
        <v>Subaru</v>
      </c>
      <c r="D100" s="73" t="str">
        <f>Rollover!B100</f>
        <v>Ascent SUV AWD</v>
      </c>
      <c r="E100" s="119" t="s">
        <v>189</v>
      </c>
      <c r="F100" s="215">
        <f>Rollover!C100</f>
        <v>2019</v>
      </c>
      <c r="G100" s="19">
        <v>190.13399999999999</v>
      </c>
      <c r="H100" s="20">
        <v>0.20899999999999999</v>
      </c>
      <c r="I100" s="20">
        <v>1017.735</v>
      </c>
      <c r="J100" s="20">
        <v>36.090000000000003</v>
      </c>
      <c r="K100" s="20">
        <v>20.026</v>
      </c>
      <c r="L100" s="20">
        <v>35.091000000000001</v>
      </c>
      <c r="M100" s="20">
        <v>707.91399999999999</v>
      </c>
      <c r="N100" s="21">
        <v>1298.6510000000001</v>
      </c>
      <c r="O100" s="19">
        <v>209.874</v>
      </c>
      <c r="P100" s="20">
        <v>0.32800000000000001</v>
      </c>
      <c r="Q100" s="20">
        <v>877.24699999999996</v>
      </c>
      <c r="R100" s="20">
        <v>691.90700000000004</v>
      </c>
      <c r="S100" s="20">
        <v>16.853000000000002</v>
      </c>
      <c r="T100" s="20">
        <v>40.588999999999999</v>
      </c>
      <c r="U100" s="20">
        <v>154.65799999999999</v>
      </c>
      <c r="V100" s="21">
        <v>131.40199999999999</v>
      </c>
      <c r="W100" s="216">
        <f t="shared" ref="W100:W107" si="176">NORMDIST(LN(G100),7.45231,0.73998,1)</f>
        <v>1.4448032687786976E-3</v>
      </c>
      <c r="X100" s="6">
        <f t="shared" ref="X100:X107" si="177">1/(1+EXP(3.2269-1.9688*H100))</f>
        <v>5.6496531186568832E-2</v>
      </c>
      <c r="Y100" s="6">
        <f t="shared" ref="Y100:Y107" si="178">1/(1+EXP(10.9745-2.375*I100/1000))</f>
        <v>1.9208521069971835E-4</v>
      </c>
      <c r="Z100" s="6">
        <f t="shared" ref="Z100:Z107" si="179">1/(1+EXP(10.9745-2.375*J100/1000))</f>
        <v>1.8666036484786309E-5</v>
      </c>
      <c r="AA100" s="6">
        <f t="shared" ref="AA100:AA107" si="180">MAX(X100,Y100,Z100)</f>
        <v>5.6496531186568832E-2</v>
      </c>
      <c r="AB100" s="6">
        <f t="shared" ref="AB100:AB107" si="181">1/(1+EXP(12.597-0.05861*35-1.568*(K100^0.4612)))</f>
        <v>1.3399016888409202E-2</v>
      </c>
      <c r="AC100" s="6">
        <f t="shared" ref="AC100:AC107" si="182">AB100</f>
        <v>1.3399016888409202E-2</v>
      </c>
      <c r="AD100" s="6">
        <f t="shared" ref="AD100:AD107" si="183">1/(1+EXP(5.7949-0.5196*M100/1000))</f>
        <v>4.3767264583440156E-3</v>
      </c>
      <c r="AE100" s="6">
        <f t="shared" ref="AE100:AE107" si="184">1/(1+EXP(5.7949-0.5196*N100/1000))</f>
        <v>5.9398080598443981E-3</v>
      </c>
      <c r="AF100" s="27">
        <f t="shared" ref="AF100:AF107" si="185">MAX(AD100,AE100)</f>
        <v>5.9398080598443981E-3</v>
      </c>
      <c r="AG100" s="26">
        <f t="shared" ref="AG100:AG107" si="186">NORMDIST(LN(O100),7.45231,0.73998,1)</f>
        <v>2.215305331049825E-3</v>
      </c>
      <c r="AH100" s="6">
        <f t="shared" ref="AH100:AH107" si="187">1/(1+EXP(3.2269-1.9688*P100))</f>
        <v>7.0362544115245063E-2</v>
      </c>
      <c r="AI100" s="6">
        <f t="shared" ref="AI100:AI107" si="188">1/(1+EXP(10.958-3.77*Q100/1000))</f>
        <v>4.7544736770222028E-4</v>
      </c>
      <c r="AJ100" s="6">
        <f t="shared" ref="AJ100:AJ107" si="189">1/(1+EXP(10.958-3.77*R100/1000))</f>
        <v>2.3645631202293013E-4</v>
      </c>
      <c r="AK100" s="6">
        <f t="shared" ref="AK100:AK107" si="190">MAX(AH100,AI100,AJ100)</f>
        <v>7.0362544115245063E-2</v>
      </c>
      <c r="AL100" s="6">
        <f t="shared" ref="AL100:AL107" si="191">1/(1+EXP(12.597-0.05861*35-1.568*((S100/0.817)^0.4612)))</f>
        <v>1.4583333004553618E-2</v>
      </c>
      <c r="AM100" s="6">
        <f t="shared" ref="AM100:AM107" si="192">AL100</f>
        <v>1.4583333004553618E-2</v>
      </c>
      <c r="AN100" s="6">
        <f t="shared" ref="AN100:AN107" si="193">1/(1+EXP(5.7949-0.7619*U100/1000))</f>
        <v>3.4119073258711929E-3</v>
      </c>
      <c r="AO100" s="6">
        <f t="shared" ref="AO100:AO107" si="194">1/(1+EXP(5.7949-0.7619*V100/1000))</f>
        <v>3.3521859174055527E-3</v>
      </c>
      <c r="AP100" s="27">
        <f t="shared" ref="AP100:AP107" si="195">MAX(AN100,AO100)</f>
        <v>3.4119073258711929E-3</v>
      </c>
      <c r="AQ100" s="216">
        <f t="shared" ref="AQ100:AQ107" si="196">ROUND(1-(1-W100)*(1-AA100)*(1-AC100)*(1-AF100),3)</f>
        <v>7.5999999999999998E-2</v>
      </c>
      <c r="AR100" s="6">
        <f t="shared" ref="AR100:AR107" si="197">ROUND(1-(1-AG100)*(1-AK100)*(1-AM100)*(1-AP100),3)</f>
        <v>8.8999999999999996E-2</v>
      </c>
      <c r="AS100" s="6">
        <f t="shared" ref="AS100:AS107" si="198">ROUND(AVERAGE(AR100,AQ100),3)</f>
        <v>8.3000000000000004E-2</v>
      </c>
      <c r="AT100" s="120">
        <f t="shared" ref="AT100:AT107" si="199">ROUND(AQ100/0.15,2)</f>
        <v>0.51</v>
      </c>
      <c r="AU100" s="120">
        <f t="shared" ref="AU100:AU107" si="200">ROUND(AR100/0.15,2)</f>
        <v>0.59</v>
      </c>
      <c r="AV100" s="120">
        <f t="shared" ref="AV100:AV107" si="201">ROUND(AS100/0.15,2)</f>
        <v>0.55000000000000004</v>
      </c>
      <c r="AW100" s="121">
        <f t="shared" ref="AW100:AW107" si="202">IF(AT100&lt;0.67,5,IF(AT100&lt;1,4,IF(AT100&lt;1.33,3,IF(AT100&lt;2.67,2,1))))</f>
        <v>5</v>
      </c>
      <c r="AX100" s="121">
        <f t="shared" ref="AX100:AX107" si="203">IF(AU100&lt;0.67,5,IF(AU100&lt;1,4,IF(AU100&lt;1.33,3,IF(AU100&lt;2.67,2,1))))</f>
        <v>5</v>
      </c>
      <c r="AY100" s="217">
        <f t="shared" ref="AY100:AY107" si="204">IF(AV100&lt;0.67,5,IF(AV100&lt;1,4,IF(AV100&lt;1.33,3,IF(AV100&lt;2.67,2,1))))</f>
        <v>5</v>
      </c>
    </row>
    <row r="101" spans="1:51" ht="13.15" customHeight="1">
      <c r="A101" s="133">
        <v>10635</v>
      </c>
      <c r="B101" s="44" t="s">
        <v>266</v>
      </c>
      <c r="C101" s="214" t="str">
        <f>Rollover!A101</f>
        <v>Subaru</v>
      </c>
      <c r="D101" s="73" t="str">
        <f>Rollover!B101</f>
        <v>Forester SUV AWD</v>
      </c>
      <c r="E101" s="119" t="s">
        <v>189</v>
      </c>
      <c r="F101" s="215">
        <f>Rollover!C101</f>
        <v>2019</v>
      </c>
      <c r="G101" s="11">
        <v>186.00899999999999</v>
      </c>
      <c r="H101" s="12">
        <v>0.23100000000000001</v>
      </c>
      <c r="I101" s="12">
        <v>1452.15</v>
      </c>
      <c r="J101" s="12">
        <v>98.75</v>
      </c>
      <c r="K101" s="12">
        <v>22.658000000000001</v>
      </c>
      <c r="L101" s="12">
        <v>39.869999999999997</v>
      </c>
      <c r="M101" s="12">
        <v>1101.81</v>
      </c>
      <c r="N101" s="13">
        <v>1636.1990000000001</v>
      </c>
      <c r="O101" s="11">
        <v>292.87099999999998</v>
      </c>
      <c r="P101" s="12">
        <v>0.311</v>
      </c>
      <c r="Q101" s="12">
        <v>947.10199999999998</v>
      </c>
      <c r="R101" s="12">
        <v>458.37400000000002</v>
      </c>
      <c r="S101" s="12">
        <v>18.981000000000002</v>
      </c>
      <c r="T101" s="12">
        <v>43.216000000000001</v>
      </c>
      <c r="U101" s="12">
        <v>467.50200000000001</v>
      </c>
      <c r="V101" s="13">
        <v>412.33</v>
      </c>
      <c r="W101" s="216">
        <f t="shared" si="176"/>
        <v>1.3110404594310061E-3</v>
      </c>
      <c r="X101" s="6">
        <f t="shared" si="177"/>
        <v>5.8850193746436144E-2</v>
      </c>
      <c r="Y101" s="6">
        <f t="shared" si="178"/>
        <v>5.3879107062638489E-4</v>
      </c>
      <c r="Z101" s="6">
        <f t="shared" si="179"/>
        <v>2.1661145952848496E-5</v>
      </c>
      <c r="AA101" s="6">
        <f t="shared" si="180"/>
        <v>5.8850193746436144E-2</v>
      </c>
      <c r="AB101" s="6">
        <f t="shared" si="181"/>
        <v>1.9208262289615054E-2</v>
      </c>
      <c r="AC101" s="6">
        <f t="shared" si="182"/>
        <v>1.9208262289615054E-2</v>
      </c>
      <c r="AD101" s="6">
        <f t="shared" si="183"/>
        <v>5.3654265705820482E-3</v>
      </c>
      <c r="AE101" s="6">
        <f t="shared" si="184"/>
        <v>7.0704822113201189E-3</v>
      </c>
      <c r="AF101" s="27">
        <f t="shared" si="185"/>
        <v>7.0704822113201189E-3</v>
      </c>
      <c r="AG101" s="26">
        <f t="shared" si="186"/>
        <v>8.3002133307984744E-3</v>
      </c>
      <c r="AH101" s="6">
        <f t="shared" si="187"/>
        <v>6.8204476163385666E-2</v>
      </c>
      <c r="AI101" s="6">
        <f t="shared" si="188"/>
        <v>6.1860460344970712E-4</v>
      </c>
      <c r="AJ101" s="6">
        <f t="shared" si="189"/>
        <v>9.8050483390757013E-5</v>
      </c>
      <c r="AK101" s="6">
        <f t="shared" si="190"/>
        <v>6.8204476163385666E-2</v>
      </c>
      <c r="AL101" s="6">
        <f t="shared" si="191"/>
        <v>2.0710100378025367E-2</v>
      </c>
      <c r="AM101" s="6">
        <f t="shared" si="192"/>
        <v>2.0710100378025367E-2</v>
      </c>
      <c r="AN101" s="6">
        <f t="shared" si="193"/>
        <v>4.3262857592086907E-3</v>
      </c>
      <c r="AO101" s="6">
        <f t="shared" si="194"/>
        <v>4.1489360968420454E-3</v>
      </c>
      <c r="AP101" s="27">
        <f t="shared" si="195"/>
        <v>4.3262857592086907E-3</v>
      </c>
      <c r="AQ101" s="216">
        <f t="shared" si="196"/>
        <v>8.5000000000000006E-2</v>
      </c>
      <c r="AR101" s="6">
        <f t="shared" si="197"/>
        <v>9.9000000000000005E-2</v>
      </c>
      <c r="AS101" s="6">
        <f t="shared" si="198"/>
        <v>9.1999999999999998E-2</v>
      </c>
      <c r="AT101" s="120">
        <f t="shared" si="199"/>
        <v>0.56999999999999995</v>
      </c>
      <c r="AU101" s="120">
        <f t="shared" si="200"/>
        <v>0.66</v>
      </c>
      <c r="AV101" s="120">
        <f t="shared" si="201"/>
        <v>0.61</v>
      </c>
      <c r="AW101" s="121">
        <f t="shared" si="202"/>
        <v>5</v>
      </c>
      <c r="AX101" s="121">
        <f t="shared" si="203"/>
        <v>5</v>
      </c>
      <c r="AY101" s="217">
        <f t="shared" si="204"/>
        <v>5</v>
      </c>
    </row>
    <row r="102" spans="1:51" ht="13.15" customHeight="1">
      <c r="A102" s="134">
        <v>10724</v>
      </c>
      <c r="B102" s="66" t="s">
        <v>332</v>
      </c>
      <c r="C102" s="219" t="str">
        <f>Rollover!A102</f>
        <v>Tesla</v>
      </c>
      <c r="D102" s="218" t="str">
        <f>Rollover!B102</f>
        <v>Model 3 AWD</v>
      </c>
      <c r="E102" s="119" t="s">
        <v>189</v>
      </c>
      <c r="F102" s="215">
        <f>Rollover!C102</f>
        <v>2019</v>
      </c>
      <c r="G102" s="222">
        <v>149.52000000000001</v>
      </c>
      <c r="H102" s="223">
        <v>0.25700000000000001</v>
      </c>
      <c r="I102" s="223">
        <v>795.78700000000003</v>
      </c>
      <c r="J102" s="223">
        <v>264.113</v>
      </c>
      <c r="K102" s="223">
        <v>19.667999999999999</v>
      </c>
      <c r="L102" s="223">
        <v>33.360999999999997</v>
      </c>
      <c r="M102" s="223">
        <v>1618.6880000000001</v>
      </c>
      <c r="N102" s="224">
        <v>2659.4569999999999</v>
      </c>
      <c r="O102" s="11">
        <v>238.78299999999999</v>
      </c>
      <c r="P102" s="12">
        <v>0.316</v>
      </c>
      <c r="Q102" s="12">
        <v>830.86699999999996</v>
      </c>
      <c r="R102" s="12">
        <v>328.23200000000003</v>
      </c>
      <c r="S102" s="12">
        <v>12.433</v>
      </c>
      <c r="T102" s="12">
        <v>42.851999999999997</v>
      </c>
      <c r="U102" s="12">
        <v>175.81399999999999</v>
      </c>
      <c r="V102" s="13">
        <v>193.01599999999999</v>
      </c>
      <c r="W102" s="216">
        <f t="shared" si="176"/>
        <v>4.7661151564243293E-4</v>
      </c>
      <c r="X102" s="6">
        <f t="shared" si="177"/>
        <v>6.1750235369635725E-2</v>
      </c>
      <c r="Y102" s="6">
        <f t="shared" si="178"/>
        <v>1.1339658542492196E-4</v>
      </c>
      <c r="Z102" s="6">
        <f t="shared" si="179"/>
        <v>3.2080451336696015E-5</v>
      </c>
      <c r="AA102" s="6">
        <f t="shared" si="180"/>
        <v>6.1750235369635725E-2</v>
      </c>
      <c r="AB102" s="6">
        <f t="shared" si="181"/>
        <v>1.2731835312499553E-2</v>
      </c>
      <c r="AC102" s="6">
        <f t="shared" si="182"/>
        <v>1.2731835312499553E-2</v>
      </c>
      <c r="AD102" s="6">
        <f t="shared" si="183"/>
        <v>7.0068904144970938E-3</v>
      </c>
      <c r="AE102" s="6">
        <f t="shared" si="184"/>
        <v>1.1973115549883478E-2</v>
      </c>
      <c r="AF102" s="27">
        <f t="shared" si="185"/>
        <v>1.1973115549883478E-2</v>
      </c>
      <c r="AG102" s="26">
        <f t="shared" si="186"/>
        <v>3.7772009615405166E-3</v>
      </c>
      <c r="AH102" s="6">
        <f t="shared" si="187"/>
        <v>6.8832753689576961E-2</v>
      </c>
      <c r="AI102" s="6">
        <f t="shared" si="188"/>
        <v>3.992069129702087E-4</v>
      </c>
      <c r="AJ102" s="6">
        <f t="shared" si="189"/>
        <v>6.0032444858797129E-5</v>
      </c>
      <c r="AK102" s="6">
        <f t="shared" si="190"/>
        <v>6.8832753689576961E-2</v>
      </c>
      <c r="AL102" s="6">
        <f t="shared" si="191"/>
        <v>6.4190857260509031E-3</v>
      </c>
      <c r="AM102" s="6">
        <f t="shared" si="192"/>
        <v>6.4190857260509031E-3</v>
      </c>
      <c r="AN102" s="6">
        <f t="shared" si="193"/>
        <v>3.4671564274117764E-3</v>
      </c>
      <c r="AO102" s="6">
        <f t="shared" si="194"/>
        <v>3.5127360987941515E-3</v>
      </c>
      <c r="AP102" s="27">
        <f t="shared" si="195"/>
        <v>3.5127360987941515E-3</v>
      </c>
      <c r="AQ102" s="216">
        <f t="shared" si="196"/>
        <v>8.5000000000000006E-2</v>
      </c>
      <c r="AR102" s="6">
        <f t="shared" si="197"/>
        <v>8.2000000000000003E-2</v>
      </c>
      <c r="AS102" s="6">
        <f t="shared" si="198"/>
        <v>8.4000000000000005E-2</v>
      </c>
      <c r="AT102" s="120">
        <f t="shared" si="199"/>
        <v>0.56999999999999995</v>
      </c>
      <c r="AU102" s="120">
        <f t="shared" si="200"/>
        <v>0.55000000000000004</v>
      </c>
      <c r="AV102" s="120">
        <f t="shared" si="201"/>
        <v>0.56000000000000005</v>
      </c>
      <c r="AW102" s="121">
        <f t="shared" si="202"/>
        <v>5</v>
      </c>
      <c r="AX102" s="121">
        <f t="shared" si="203"/>
        <v>5</v>
      </c>
      <c r="AY102" s="217">
        <f t="shared" si="204"/>
        <v>5</v>
      </c>
    </row>
    <row r="103" spans="1:51">
      <c r="A103" s="134">
        <v>10671</v>
      </c>
      <c r="B103" s="66" t="s">
        <v>284</v>
      </c>
      <c r="C103" s="214" t="str">
        <f>Rollover!A103</f>
        <v>Toyota</v>
      </c>
      <c r="D103" s="73" t="str">
        <f>Rollover!B103</f>
        <v>Avalon 4DR FWD</v>
      </c>
      <c r="E103" s="119" t="s">
        <v>88</v>
      </c>
      <c r="F103" s="215">
        <f>Rollover!C103</f>
        <v>2019</v>
      </c>
      <c r="G103" s="11">
        <v>161.6</v>
      </c>
      <c r="H103" s="12">
        <v>0.35099999999999998</v>
      </c>
      <c r="I103" s="12">
        <v>980.26900000000001</v>
      </c>
      <c r="J103" s="12">
        <v>26.978999999999999</v>
      </c>
      <c r="K103" s="12">
        <v>22.050999999999998</v>
      </c>
      <c r="L103" s="12">
        <v>43.256999999999998</v>
      </c>
      <c r="M103" s="12">
        <v>2221.1660000000002</v>
      </c>
      <c r="N103" s="13">
        <v>2521.3679999999999</v>
      </c>
      <c r="O103" s="11">
        <v>302.45600000000002</v>
      </c>
      <c r="P103" s="12">
        <v>0.251</v>
      </c>
      <c r="Q103" s="12">
        <v>798.63</v>
      </c>
      <c r="R103" s="12">
        <v>286.3</v>
      </c>
      <c r="S103" s="12">
        <v>20.023</v>
      </c>
      <c r="T103" s="12">
        <v>40.043999999999997</v>
      </c>
      <c r="U103" s="12">
        <v>1988.808</v>
      </c>
      <c r="V103" s="13">
        <v>2015.9680000000001</v>
      </c>
      <c r="W103" s="216">
        <f t="shared" si="176"/>
        <v>6.895587033991646E-4</v>
      </c>
      <c r="X103" s="6">
        <f t="shared" si="177"/>
        <v>7.3382783650721664E-2</v>
      </c>
      <c r="Y103" s="6">
        <f t="shared" si="178"/>
        <v>1.7573438573580515E-4</v>
      </c>
      <c r="Z103" s="6">
        <f t="shared" si="179"/>
        <v>1.8266475069271751E-5</v>
      </c>
      <c r="AA103" s="6">
        <f t="shared" si="180"/>
        <v>7.3382783650721664E-2</v>
      </c>
      <c r="AB103" s="6">
        <f t="shared" si="181"/>
        <v>1.7717620999514162E-2</v>
      </c>
      <c r="AC103" s="6">
        <f t="shared" si="182"/>
        <v>1.7717620999514162E-2</v>
      </c>
      <c r="AD103" s="6">
        <f t="shared" si="183"/>
        <v>9.5579115969339212E-3</v>
      </c>
      <c r="AE103" s="6">
        <f t="shared" si="184"/>
        <v>1.1153373994368028E-2</v>
      </c>
      <c r="AF103" s="27">
        <f t="shared" si="185"/>
        <v>1.1153373994368028E-2</v>
      </c>
      <c r="AG103" s="26">
        <f t="shared" si="186"/>
        <v>9.3383811970220339E-3</v>
      </c>
      <c r="AH103" s="6">
        <f t="shared" si="187"/>
        <v>6.106936821465854E-2</v>
      </c>
      <c r="AI103" s="6">
        <f t="shared" si="188"/>
        <v>3.5353838219225829E-4</v>
      </c>
      <c r="AJ103" s="6">
        <f t="shared" si="189"/>
        <v>5.1254852773430546E-5</v>
      </c>
      <c r="AK103" s="6">
        <f t="shared" si="190"/>
        <v>6.106936821465854E-2</v>
      </c>
      <c r="AL103" s="6">
        <f t="shared" si="191"/>
        <v>2.438080570271374E-2</v>
      </c>
      <c r="AM103" s="6">
        <f t="shared" si="192"/>
        <v>2.438080570271374E-2</v>
      </c>
      <c r="AN103" s="6">
        <f t="shared" si="193"/>
        <v>1.365868079835428E-2</v>
      </c>
      <c r="AO103" s="6">
        <f t="shared" si="194"/>
        <v>1.3940286167889861E-2</v>
      </c>
      <c r="AP103" s="27">
        <f t="shared" si="195"/>
        <v>1.3940286167889861E-2</v>
      </c>
      <c r="AQ103" s="216">
        <f t="shared" si="196"/>
        <v>0.10100000000000001</v>
      </c>
      <c r="AR103" s="6">
        <f t="shared" si="197"/>
        <v>0.105</v>
      </c>
      <c r="AS103" s="6">
        <f t="shared" si="198"/>
        <v>0.10299999999999999</v>
      </c>
      <c r="AT103" s="120">
        <f t="shared" si="199"/>
        <v>0.67</v>
      </c>
      <c r="AU103" s="120">
        <f t="shared" si="200"/>
        <v>0.7</v>
      </c>
      <c r="AV103" s="120">
        <f t="shared" si="201"/>
        <v>0.69</v>
      </c>
      <c r="AW103" s="121">
        <f t="shared" si="202"/>
        <v>4</v>
      </c>
      <c r="AX103" s="121">
        <f t="shared" si="203"/>
        <v>4</v>
      </c>
      <c r="AY103" s="217">
        <f t="shared" si="204"/>
        <v>4</v>
      </c>
    </row>
    <row r="104" spans="1:51">
      <c r="A104" s="134">
        <v>10671</v>
      </c>
      <c r="B104" s="66" t="s">
        <v>284</v>
      </c>
      <c r="C104" s="219" t="str">
        <f>Rollover!A104</f>
        <v>Toyota</v>
      </c>
      <c r="D104" s="218" t="str">
        <f>Rollover!B104</f>
        <v>Avalon Hybrid 4DR FWD</v>
      </c>
      <c r="E104" s="119" t="s">
        <v>88</v>
      </c>
      <c r="F104" s="215">
        <f>Rollover!C104</f>
        <v>2019</v>
      </c>
      <c r="G104" s="11">
        <v>161.6</v>
      </c>
      <c r="H104" s="12">
        <v>0.35099999999999998</v>
      </c>
      <c r="I104" s="12">
        <v>980.26900000000001</v>
      </c>
      <c r="J104" s="12">
        <v>26.978999999999999</v>
      </c>
      <c r="K104" s="12">
        <v>22.050999999999998</v>
      </c>
      <c r="L104" s="12">
        <v>43.256999999999998</v>
      </c>
      <c r="M104" s="12">
        <v>2221.1660000000002</v>
      </c>
      <c r="N104" s="13">
        <v>2521.3679999999999</v>
      </c>
      <c r="O104" s="11">
        <v>302.45600000000002</v>
      </c>
      <c r="P104" s="12">
        <v>0.251</v>
      </c>
      <c r="Q104" s="12">
        <v>798.63</v>
      </c>
      <c r="R104" s="12">
        <v>286.3</v>
      </c>
      <c r="S104" s="12">
        <v>20.023</v>
      </c>
      <c r="T104" s="12">
        <v>40.043999999999997</v>
      </c>
      <c r="U104" s="12">
        <v>1988.808</v>
      </c>
      <c r="V104" s="13">
        <v>2015.9680000000001</v>
      </c>
      <c r="W104" s="216">
        <f t="shared" si="176"/>
        <v>6.895587033991646E-4</v>
      </c>
      <c r="X104" s="6">
        <f t="shared" si="177"/>
        <v>7.3382783650721664E-2</v>
      </c>
      <c r="Y104" s="6">
        <f t="shared" si="178"/>
        <v>1.7573438573580515E-4</v>
      </c>
      <c r="Z104" s="6">
        <f t="shared" si="179"/>
        <v>1.8266475069271751E-5</v>
      </c>
      <c r="AA104" s="6">
        <f t="shared" si="180"/>
        <v>7.3382783650721664E-2</v>
      </c>
      <c r="AB104" s="6">
        <f t="shared" si="181"/>
        <v>1.7717620999514162E-2</v>
      </c>
      <c r="AC104" s="6">
        <f t="shared" si="182"/>
        <v>1.7717620999514162E-2</v>
      </c>
      <c r="AD104" s="6">
        <f t="shared" si="183"/>
        <v>9.5579115969339212E-3</v>
      </c>
      <c r="AE104" s="6">
        <f t="shared" si="184"/>
        <v>1.1153373994368028E-2</v>
      </c>
      <c r="AF104" s="27">
        <f t="shared" si="185"/>
        <v>1.1153373994368028E-2</v>
      </c>
      <c r="AG104" s="26">
        <f t="shared" si="186"/>
        <v>9.3383811970220339E-3</v>
      </c>
      <c r="AH104" s="6">
        <f t="shared" si="187"/>
        <v>6.106936821465854E-2</v>
      </c>
      <c r="AI104" s="6">
        <f t="shared" si="188"/>
        <v>3.5353838219225829E-4</v>
      </c>
      <c r="AJ104" s="6">
        <f t="shared" si="189"/>
        <v>5.1254852773430546E-5</v>
      </c>
      <c r="AK104" s="6">
        <f t="shared" si="190"/>
        <v>6.106936821465854E-2</v>
      </c>
      <c r="AL104" s="6">
        <f t="shared" si="191"/>
        <v>2.438080570271374E-2</v>
      </c>
      <c r="AM104" s="6">
        <f t="shared" si="192"/>
        <v>2.438080570271374E-2</v>
      </c>
      <c r="AN104" s="6">
        <f t="shared" si="193"/>
        <v>1.365868079835428E-2</v>
      </c>
      <c r="AO104" s="6">
        <f t="shared" si="194"/>
        <v>1.3940286167889861E-2</v>
      </c>
      <c r="AP104" s="27">
        <f t="shared" si="195"/>
        <v>1.3940286167889861E-2</v>
      </c>
      <c r="AQ104" s="216">
        <f t="shared" si="196"/>
        <v>0.10100000000000001</v>
      </c>
      <c r="AR104" s="6">
        <f t="shared" si="197"/>
        <v>0.105</v>
      </c>
      <c r="AS104" s="6">
        <f t="shared" si="198"/>
        <v>0.10299999999999999</v>
      </c>
      <c r="AT104" s="120">
        <f t="shared" si="199"/>
        <v>0.67</v>
      </c>
      <c r="AU104" s="120">
        <f t="shared" si="200"/>
        <v>0.7</v>
      </c>
      <c r="AV104" s="120">
        <f t="shared" si="201"/>
        <v>0.69</v>
      </c>
      <c r="AW104" s="121">
        <f t="shared" si="202"/>
        <v>4</v>
      </c>
      <c r="AX104" s="121">
        <f t="shared" si="203"/>
        <v>4</v>
      </c>
      <c r="AY104" s="217">
        <f t="shared" si="204"/>
        <v>4</v>
      </c>
    </row>
    <row r="105" spans="1:51" ht="13.15" customHeight="1">
      <c r="A105" s="133">
        <v>10555</v>
      </c>
      <c r="B105" s="44" t="s">
        <v>211</v>
      </c>
      <c r="C105" s="214" t="str">
        <f>Rollover!A105</f>
        <v>Toyota</v>
      </c>
      <c r="D105" s="73" t="str">
        <f>Rollover!B105</f>
        <v>C-HR 5HB FWD</v>
      </c>
      <c r="E105" s="119" t="s">
        <v>186</v>
      </c>
      <c r="F105" s="215">
        <f>Rollover!C105</f>
        <v>2019</v>
      </c>
      <c r="G105" s="11">
        <v>162.92599999999999</v>
      </c>
      <c r="H105" s="12">
        <v>0.26500000000000001</v>
      </c>
      <c r="I105" s="12">
        <v>1389.0419999999999</v>
      </c>
      <c r="J105" s="12">
        <v>105.749</v>
      </c>
      <c r="K105" s="12">
        <v>19.760000000000002</v>
      </c>
      <c r="L105" s="12">
        <v>42.151000000000003</v>
      </c>
      <c r="M105" s="12">
        <v>1704.9269999999999</v>
      </c>
      <c r="N105" s="13">
        <v>1530.499</v>
      </c>
      <c r="O105" s="11">
        <v>148.93199999999999</v>
      </c>
      <c r="P105" s="12">
        <v>0.40899999999999997</v>
      </c>
      <c r="Q105" s="12">
        <v>1057.58</v>
      </c>
      <c r="R105" s="12">
        <v>257.827</v>
      </c>
      <c r="S105" s="12">
        <v>19.702999999999999</v>
      </c>
      <c r="T105" s="12">
        <v>44.463999999999999</v>
      </c>
      <c r="U105" s="12">
        <v>687.53200000000004</v>
      </c>
      <c r="V105" s="13">
        <v>1226.046</v>
      </c>
      <c r="W105" s="216">
        <f t="shared" si="176"/>
        <v>7.1644447102986854E-4</v>
      </c>
      <c r="X105" s="6">
        <f t="shared" si="177"/>
        <v>6.266909207262164E-2</v>
      </c>
      <c r="Y105" s="6">
        <f t="shared" si="178"/>
        <v>4.6383151350992626E-4</v>
      </c>
      <c r="Z105" s="6">
        <f t="shared" si="179"/>
        <v>2.2024212327119822E-5</v>
      </c>
      <c r="AA105" s="6">
        <f t="shared" si="180"/>
        <v>6.266909207262164E-2</v>
      </c>
      <c r="AB105" s="6">
        <f t="shared" si="181"/>
        <v>1.2900705240459156E-2</v>
      </c>
      <c r="AC105" s="6">
        <f t="shared" si="182"/>
        <v>1.2900705240459156E-2</v>
      </c>
      <c r="AD105" s="6">
        <f t="shared" si="183"/>
        <v>7.3256561497189289E-3</v>
      </c>
      <c r="AE105" s="6">
        <f t="shared" si="184"/>
        <v>6.6951600596331113E-3</v>
      </c>
      <c r="AF105" s="27">
        <f t="shared" si="185"/>
        <v>7.3256561497189289E-3</v>
      </c>
      <c r="AG105" s="26">
        <f t="shared" si="186"/>
        <v>4.6763796420525749E-4</v>
      </c>
      <c r="AH105" s="6">
        <f t="shared" si="187"/>
        <v>8.1535795484338883E-2</v>
      </c>
      <c r="AI105" s="6">
        <f t="shared" si="188"/>
        <v>9.3790513895781297E-4</v>
      </c>
      <c r="AJ105" s="6">
        <f t="shared" si="189"/>
        <v>4.6038237844112083E-5</v>
      </c>
      <c r="AK105" s="6">
        <f t="shared" si="190"/>
        <v>8.1535795484338883E-2</v>
      </c>
      <c r="AL105" s="6">
        <f t="shared" si="191"/>
        <v>2.3202213114239905E-2</v>
      </c>
      <c r="AM105" s="6">
        <f t="shared" si="192"/>
        <v>2.3202213114239905E-2</v>
      </c>
      <c r="AN105" s="6">
        <f t="shared" si="193"/>
        <v>5.1118478419155695E-3</v>
      </c>
      <c r="AO105" s="6">
        <f t="shared" si="194"/>
        <v>7.6849593356289022E-3</v>
      </c>
      <c r="AP105" s="27">
        <f t="shared" si="195"/>
        <v>7.6849593356289022E-3</v>
      </c>
      <c r="AQ105" s="216">
        <f t="shared" si="196"/>
        <v>8.2000000000000003E-2</v>
      </c>
      <c r="AR105" s="6">
        <f t="shared" si="197"/>
        <v>0.11</v>
      </c>
      <c r="AS105" s="6">
        <f t="shared" si="198"/>
        <v>9.6000000000000002E-2</v>
      </c>
      <c r="AT105" s="120">
        <f t="shared" si="199"/>
        <v>0.55000000000000004</v>
      </c>
      <c r="AU105" s="120">
        <f t="shared" si="200"/>
        <v>0.73</v>
      </c>
      <c r="AV105" s="120">
        <f t="shared" si="201"/>
        <v>0.64</v>
      </c>
      <c r="AW105" s="121">
        <f t="shared" si="202"/>
        <v>5</v>
      </c>
      <c r="AX105" s="121">
        <f t="shared" si="203"/>
        <v>4</v>
      </c>
      <c r="AY105" s="217">
        <f t="shared" si="204"/>
        <v>5</v>
      </c>
    </row>
    <row r="106" spans="1:51" ht="13.15" customHeight="1">
      <c r="A106" s="133">
        <v>10651</v>
      </c>
      <c r="B106" s="44" t="s">
        <v>261</v>
      </c>
      <c r="C106" s="214" t="str">
        <f>Rollover!A106</f>
        <v>Toyota</v>
      </c>
      <c r="D106" s="73" t="str">
        <f>Rollover!B106</f>
        <v>Corolla 5HB FWD</v>
      </c>
      <c r="E106" s="119" t="s">
        <v>88</v>
      </c>
      <c r="F106" s="215">
        <f>Rollover!C106</f>
        <v>2019</v>
      </c>
      <c r="G106" s="11">
        <v>186.548</v>
      </c>
      <c r="H106" s="12">
        <v>0.27300000000000002</v>
      </c>
      <c r="I106" s="12">
        <v>1080.8340000000001</v>
      </c>
      <c r="J106" s="12">
        <v>221.012</v>
      </c>
      <c r="K106" s="12">
        <v>24.053999999999998</v>
      </c>
      <c r="L106" s="12">
        <v>45.079000000000001</v>
      </c>
      <c r="M106" s="12">
        <v>1468.2719999999999</v>
      </c>
      <c r="N106" s="13">
        <v>1380.788</v>
      </c>
      <c r="O106" s="11">
        <v>356.32299999999998</v>
      </c>
      <c r="P106" s="12">
        <v>0.27100000000000002</v>
      </c>
      <c r="Q106" s="12">
        <v>733.971</v>
      </c>
      <c r="R106" s="12">
        <v>381.9</v>
      </c>
      <c r="S106" s="12">
        <v>13.587999999999999</v>
      </c>
      <c r="T106" s="12">
        <v>48.542000000000002</v>
      </c>
      <c r="U106" s="12">
        <v>1337.059</v>
      </c>
      <c r="V106" s="13">
        <v>693.72799999999995</v>
      </c>
      <c r="W106" s="216">
        <f t="shared" si="176"/>
        <v>1.3280132735441646E-3</v>
      </c>
      <c r="X106" s="6">
        <f t="shared" si="177"/>
        <v>6.3600694729198576E-2</v>
      </c>
      <c r="Y106" s="6">
        <f t="shared" si="178"/>
        <v>2.231330320868445E-4</v>
      </c>
      <c r="Z106" s="6">
        <f t="shared" si="179"/>
        <v>2.8959117628590589E-5</v>
      </c>
      <c r="AA106" s="6">
        <f t="shared" si="180"/>
        <v>6.3600694729198576E-2</v>
      </c>
      <c r="AB106" s="6">
        <f t="shared" si="181"/>
        <v>2.3019088613042766E-2</v>
      </c>
      <c r="AC106" s="6">
        <f t="shared" si="182"/>
        <v>2.3019088613042766E-2</v>
      </c>
      <c r="AD106" s="6">
        <f t="shared" si="183"/>
        <v>6.4835277820869067E-3</v>
      </c>
      <c r="AE106" s="6">
        <f t="shared" si="184"/>
        <v>6.1971917736574752E-3</v>
      </c>
      <c r="AF106" s="27">
        <f t="shared" si="185"/>
        <v>6.4835277820869067E-3</v>
      </c>
      <c r="AG106" s="26">
        <f t="shared" si="186"/>
        <v>1.6568243756006254E-2</v>
      </c>
      <c r="AH106" s="6">
        <f t="shared" si="187"/>
        <v>6.3366590994446123E-2</v>
      </c>
      <c r="AI106" s="6">
        <f t="shared" si="188"/>
        <v>2.7707940068093061E-4</v>
      </c>
      <c r="AJ106" s="6">
        <f t="shared" si="189"/>
        <v>7.3493727433486964E-5</v>
      </c>
      <c r="AK106" s="6">
        <f t="shared" si="190"/>
        <v>6.3366590994446123E-2</v>
      </c>
      <c r="AL106" s="6">
        <f t="shared" si="191"/>
        <v>8.066984148380035E-3</v>
      </c>
      <c r="AM106" s="6">
        <f t="shared" si="192"/>
        <v>8.066984148380035E-3</v>
      </c>
      <c r="AN106" s="6">
        <f t="shared" si="193"/>
        <v>8.3575710425069869E-3</v>
      </c>
      <c r="AO106" s="6">
        <f t="shared" si="194"/>
        <v>5.1359123258313873E-3</v>
      </c>
      <c r="AP106" s="27">
        <f t="shared" si="195"/>
        <v>8.3575710425069869E-3</v>
      </c>
      <c r="AQ106" s="216">
        <f t="shared" si="196"/>
        <v>9.1999999999999998E-2</v>
      </c>
      <c r="AR106" s="6">
        <f t="shared" si="197"/>
        <v>9.4E-2</v>
      </c>
      <c r="AS106" s="6">
        <f t="shared" si="198"/>
        <v>9.2999999999999999E-2</v>
      </c>
      <c r="AT106" s="120">
        <f t="shared" si="199"/>
        <v>0.61</v>
      </c>
      <c r="AU106" s="120">
        <f t="shared" si="200"/>
        <v>0.63</v>
      </c>
      <c r="AV106" s="120">
        <f t="shared" si="201"/>
        <v>0.62</v>
      </c>
      <c r="AW106" s="121">
        <f t="shared" si="202"/>
        <v>5</v>
      </c>
      <c r="AX106" s="121">
        <f t="shared" si="203"/>
        <v>5</v>
      </c>
      <c r="AY106" s="217">
        <f t="shared" si="204"/>
        <v>5</v>
      </c>
    </row>
    <row r="107" spans="1:51">
      <c r="A107" s="134">
        <v>10704</v>
      </c>
      <c r="B107" s="66" t="s">
        <v>314</v>
      </c>
      <c r="C107" s="214" t="str">
        <f>Rollover!A107</f>
        <v>Toyota</v>
      </c>
      <c r="D107" s="73" t="str">
        <f>Rollover!B107</f>
        <v>RAV4 SUV FWD</v>
      </c>
      <c r="E107" s="119" t="s">
        <v>191</v>
      </c>
      <c r="F107" s="215">
        <f>Rollover!C107</f>
        <v>2019</v>
      </c>
      <c r="G107" s="11">
        <v>151.55699999999999</v>
      </c>
      <c r="H107" s="12">
        <v>0.29299999999999998</v>
      </c>
      <c r="I107" s="12">
        <v>1363.037</v>
      </c>
      <c r="J107" s="12">
        <v>247.94399999999999</v>
      </c>
      <c r="K107" s="12">
        <v>26.527000000000001</v>
      </c>
      <c r="L107" s="12">
        <v>44.011000000000003</v>
      </c>
      <c r="M107" s="12">
        <v>1777.443</v>
      </c>
      <c r="N107" s="13">
        <v>1726.6510000000001</v>
      </c>
      <c r="O107" s="11">
        <v>284.04599999999999</v>
      </c>
      <c r="P107" s="12">
        <v>0.374</v>
      </c>
      <c r="Q107" s="12">
        <v>1145.605</v>
      </c>
      <c r="R107" s="12">
        <v>423.98899999999998</v>
      </c>
      <c r="S107" s="12">
        <v>11.221</v>
      </c>
      <c r="T107" s="12">
        <v>48.387999999999998</v>
      </c>
      <c r="U107" s="12">
        <v>1512.318</v>
      </c>
      <c r="V107" s="13">
        <v>845.81200000000001</v>
      </c>
      <c r="W107" s="216">
        <f t="shared" si="176"/>
        <v>5.0865641948176152E-4</v>
      </c>
      <c r="X107" s="6">
        <f t="shared" si="177"/>
        <v>6.5986445543969943E-2</v>
      </c>
      <c r="Y107" s="6">
        <f t="shared" si="178"/>
        <v>4.3606323822102395E-4</v>
      </c>
      <c r="Z107" s="6">
        <f t="shared" si="179"/>
        <v>3.0871909277918438E-5</v>
      </c>
      <c r="AA107" s="6">
        <f t="shared" si="180"/>
        <v>6.5986445543969943E-2</v>
      </c>
      <c r="AB107" s="6">
        <f t="shared" si="181"/>
        <v>3.1240023264621896E-2</v>
      </c>
      <c r="AC107" s="6">
        <f t="shared" si="182"/>
        <v>3.1240023264621896E-2</v>
      </c>
      <c r="AD107" s="6">
        <f t="shared" si="183"/>
        <v>7.6048088372692836E-3</v>
      </c>
      <c r="AE107" s="6">
        <f t="shared" si="184"/>
        <v>7.4081990202969957E-3</v>
      </c>
      <c r="AF107" s="27">
        <f t="shared" si="185"/>
        <v>7.6048088372692836E-3</v>
      </c>
      <c r="AG107" s="26">
        <f t="shared" si="186"/>
        <v>7.4091981467957566E-3</v>
      </c>
      <c r="AH107" s="6">
        <f t="shared" si="187"/>
        <v>7.6521992633218086E-2</v>
      </c>
      <c r="AI107" s="6">
        <f t="shared" si="188"/>
        <v>1.3065351891611158E-3</v>
      </c>
      <c r="AJ107" s="6">
        <f t="shared" si="189"/>
        <v>8.6130445380102526E-5</v>
      </c>
      <c r="AK107" s="6">
        <f t="shared" si="190"/>
        <v>7.6521992633218086E-2</v>
      </c>
      <c r="AL107" s="6">
        <f t="shared" si="191"/>
        <v>4.9850174819208578E-3</v>
      </c>
      <c r="AM107" s="6">
        <f t="shared" si="192"/>
        <v>4.9850174819208578E-3</v>
      </c>
      <c r="AN107" s="6">
        <f t="shared" si="193"/>
        <v>9.540104699313396E-3</v>
      </c>
      <c r="AO107" s="6">
        <f t="shared" si="194"/>
        <v>5.7632383592928086E-3</v>
      </c>
      <c r="AP107" s="27">
        <f t="shared" si="195"/>
        <v>9.540104699313396E-3</v>
      </c>
      <c r="AQ107" s="216">
        <f t="shared" si="196"/>
        <v>0.10299999999999999</v>
      </c>
      <c r="AR107" s="6">
        <f t="shared" si="197"/>
        <v>9.7000000000000003E-2</v>
      </c>
      <c r="AS107" s="6">
        <f t="shared" si="198"/>
        <v>0.1</v>
      </c>
      <c r="AT107" s="120">
        <f t="shared" si="199"/>
        <v>0.69</v>
      </c>
      <c r="AU107" s="120">
        <f t="shared" si="200"/>
        <v>0.65</v>
      </c>
      <c r="AV107" s="120">
        <f t="shared" si="201"/>
        <v>0.67</v>
      </c>
      <c r="AW107" s="121">
        <f t="shared" si="202"/>
        <v>4</v>
      </c>
      <c r="AX107" s="121">
        <f t="shared" si="203"/>
        <v>5</v>
      </c>
      <c r="AY107" s="217">
        <f t="shared" si="204"/>
        <v>4</v>
      </c>
    </row>
    <row r="108" spans="1:51">
      <c r="A108" s="133">
        <v>10704</v>
      </c>
      <c r="B108" s="66" t="s">
        <v>314</v>
      </c>
      <c r="C108" s="214" t="str">
        <f>Rollover!A108</f>
        <v>Toyota</v>
      </c>
      <c r="D108" s="73" t="str">
        <f>Rollover!B108</f>
        <v>RAV4 SUV AWD</v>
      </c>
      <c r="E108" s="119" t="s">
        <v>191</v>
      </c>
      <c r="F108" s="215">
        <f>Rollover!C108</f>
        <v>2019</v>
      </c>
      <c r="G108" s="19">
        <v>151.55699999999999</v>
      </c>
      <c r="H108" s="20">
        <v>0.29299999999999998</v>
      </c>
      <c r="I108" s="20">
        <v>1363.037</v>
      </c>
      <c r="J108" s="20">
        <v>247.94399999999999</v>
      </c>
      <c r="K108" s="20">
        <v>26.527000000000001</v>
      </c>
      <c r="L108" s="20">
        <v>44.011000000000003</v>
      </c>
      <c r="M108" s="20">
        <v>1777.443</v>
      </c>
      <c r="N108" s="21">
        <v>1726.6510000000001</v>
      </c>
      <c r="O108" s="19">
        <v>284.04599999999999</v>
      </c>
      <c r="P108" s="20">
        <v>0.374</v>
      </c>
      <c r="Q108" s="20">
        <v>1145.605</v>
      </c>
      <c r="R108" s="20">
        <v>423.98899999999998</v>
      </c>
      <c r="S108" s="20">
        <v>11.221</v>
      </c>
      <c r="T108" s="20">
        <v>48.387999999999998</v>
      </c>
      <c r="U108" s="20">
        <v>1512.318</v>
      </c>
      <c r="V108" s="21">
        <v>845.81200000000001</v>
      </c>
      <c r="W108" s="216">
        <f t="shared" si="89"/>
        <v>5.0865641948176152E-4</v>
      </c>
      <c r="X108" s="6">
        <f t="shared" si="90"/>
        <v>6.5986445543969943E-2</v>
      </c>
      <c r="Y108" s="6">
        <f t="shared" si="91"/>
        <v>4.3606323822102395E-4</v>
      </c>
      <c r="Z108" s="6">
        <f t="shared" si="92"/>
        <v>3.0871909277918438E-5</v>
      </c>
      <c r="AA108" s="6">
        <f t="shared" si="93"/>
        <v>6.5986445543969943E-2</v>
      </c>
      <c r="AB108" s="6">
        <f t="shared" si="94"/>
        <v>3.1240023264621896E-2</v>
      </c>
      <c r="AC108" s="6">
        <f t="shared" si="95"/>
        <v>3.1240023264621896E-2</v>
      </c>
      <c r="AD108" s="6">
        <f t="shared" si="96"/>
        <v>7.6048088372692836E-3</v>
      </c>
      <c r="AE108" s="6">
        <f t="shared" si="97"/>
        <v>7.4081990202969957E-3</v>
      </c>
      <c r="AF108" s="27">
        <f t="shared" si="98"/>
        <v>7.6048088372692836E-3</v>
      </c>
      <c r="AG108" s="26">
        <f t="shared" si="99"/>
        <v>7.4091981467957566E-3</v>
      </c>
      <c r="AH108" s="6">
        <f t="shared" si="100"/>
        <v>7.6521992633218086E-2</v>
      </c>
      <c r="AI108" s="6">
        <f t="shared" si="101"/>
        <v>1.3065351891611158E-3</v>
      </c>
      <c r="AJ108" s="6">
        <f t="shared" si="102"/>
        <v>8.6130445380102526E-5</v>
      </c>
      <c r="AK108" s="6">
        <f t="shared" si="103"/>
        <v>7.6521992633218086E-2</v>
      </c>
      <c r="AL108" s="6">
        <f t="shared" si="104"/>
        <v>4.9850174819208578E-3</v>
      </c>
      <c r="AM108" s="6">
        <f t="shared" si="105"/>
        <v>4.9850174819208578E-3</v>
      </c>
      <c r="AN108" s="6">
        <f t="shared" si="106"/>
        <v>9.540104699313396E-3</v>
      </c>
      <c r="AO108" s="6">
        <f t="shared" si="107"/>
        <v>5.7632383592928086E-3</v>
      </c>
      <c r="AP108" s="27">
        <f t="shared" si="108"/>
        <v>9.540104699313396E-3</v>
      </c>
      <c r="AQ108" s="216">
        <f t="shared" si="109"/>
        <v>0.10299999999999999</v>
      </c>
      <c r="AR108" s="6">
        <f t="shared" si="110"/>
        <v>9.7000000000000003E-2</v>
      </c>
      <c r="AS108" s="6">
        <f t="shared" si="111"/>
        <v>0.1</v>
      </c>
      <c r="AT108" s="120">
        <f t="shared" si="112"/>
        <v>0.69</v>
      </c>
      <c r="AU108" s="120">
        <f t="shared" si="113"/>
        <v>0.65</v>
      </c>
      <c r="AV108" s="120">
        <f t="shared" si="114"/>
        <v>0.67</v>
      </c>
      <c r="AW108" s="121">
        <f t="shared" si="115"/>
        <v>4</v>
      </c>
      <c r="AX108" s="121">
        <f t="shared" si="116"/>
        <v>5</v>
      </c>
      <c r="AY108" s="217">
        <f t="shared" si="117"/>
        <v>4</v>
      </c>
    </row>
    <row r="109" spans="1:51">
      <c r="A109" s="133">
        <v>10704</v>
      </c>
      <c r="B109" s="66" t="s">
        <v>314</v>
      </c>
      <c r="C109" s="219" t="str">
        <f>Rollover!A109</f>
        <v>Toyota</v>
      </c>
      <c r="D109" s="218" t="str">
        <f>Rollover!B109</f>
        <v>RAV4 Hybrid SUV AWD</v>
      </c>
      <c r="E109" s="119" t="s">
        <v>191</v>
      </c>
      <c r="F109" s="215">
        <f>Rollover!C109</f>
        <v>2019</v>
      </c>
      <c r="G109" s="19">
        <v>151.55699999999999</v>
      </c>
      <c r="H109" s="20">
        <v>0.29299999999999998</v>
      </c>
      <c r="I109" s="20">
        <v>1363.037</v>
      </c>
      <c r="J109" s="20">
        <v>247.94399999999999</v>
      </c>
      <c r="K109" s="20">
        <v>26.527000000000001</v>
      </c>
      <c r="L109" s="20">
        <v>44.011000000000003</v>
      </c>
      <c r="M109" s="20">
        <v>1777.443</v>
      </c>
      <c r="N109" s="21">
        <v>1726.6510000000001</v>
      </c>
      <c r="O109" s="19">
        <v>284.04599999999999</v>
      </c>
      <c r="P109" s="20">
        <v>0.374</v>
      </c>
      <c r="Q109" s="20">
        <v>1145.605</v>
      </c>
      <c r="R109" s="20">
        <v>423.98899999999998</v>
      </c>
      <c r="S109" s="20">
        <v>11.221</v>
      </c>
      <c r="T109" s="20">
        <v>48.387999999999998</v>
      </c>
      <c r="U109" s="20">
        <v>1512.318</v>
      </c>
      <c r="V109" s="21">
        <v>845.81200000000001</v>
      </c>
      <c r="W109" s="216">
        <f t="shared" si="89"/>
        <v>5.0865641948176152E-4</v>
      </c>
      <c r="X109" s="6">
        <f t="shared" si="90"/>
        <v>6.5986445543969943E-2</v>
      </c>
      <c r="Y109" s="6">
        <f t="shared" si="91"/>
        <v>4.3606323822102395E-4</v>
      </c>
      <c r="Z109" s="6">
        <f t="shared" si="92"/>
        <v>3.0871909277918438E-5</v>
      </c>
      <c r="AA109" s="6">
        <f t="shared" si="93"/>
        <v>6.5986445543969943E-2</v>
      </c>
      <c r="AB109" s="6">
        <f t="shared" si="94"/>
        <v>3.1240023264621896E-2</v>
      </c>
      <c r="AC109" s="6">
        <f t="shared" si="95"/>
        <v>3.1240023264621896E-2</v>
      </c>
      <c r="AD109" s="6">
        <f t="shared" si="96"/>
        <v>7.6048088372692836E-3</v>
      </c>
      <c r="AE109" s="6">
        <f t="shared" si="97"/>
        <v>7.4081990202969957E-3</v>
      </c>
      <c r="AF109" s="27">
        <f t="shared" si="98"/>
        <v>7.6048088372692836E-3</v>
      </c>
      <c r="AG109" s="26">
        <f t="shared" si="99"/>
        <v>7.4091981467957566E-3</v>
      </c>
      <c r="AH109" s="6">
        <f t="shared" si="100"/>
        <v>7.6521992633218086E-2</v>
      </c>
      <c r="AI109" s="6">
        <f t="shared" si="101"/>
        <v>1.3065351891611158E-3</v>
      </c>
      <c r="AJ109" s="6">
        <f t="shared" si="102"/>
        <v>8.6130445380102526E-5</v>
      </c>
      <c r="AK109" s="6">
        <f t="shared" si="103"/>
        <v>7.6521992633218086E-2</v>
      </c>
      <c r="AL109" s="6">
        <f t="shared" si="104"/>
        <v>4.9850174819208578E-3</v>
      </c>
      <c r="AM109" s="6">
        <f t="shared" si="105"/>
        <v>4.9850174819208578E-3</v>
      </c>
      <c r="AN109" s="6">
        <f t="shared" si="106"/>
        <v>9.540104699313396E-3</v>
      </c>
      <c r="AO109" s="6">
        <f t="shared" si="107"/>
        <v>5.7632383592928086E-3</v>
      </c>
      <c r="AP109" s="27">
        <f t="shared" si="108"/>
        <v>9.540104699313396E-3</v>
      </c>
      <c r="AQ109" s="216">
        <f t="shared" si="109"/>
        <v>0.10299999999999999</v>
      </c>
      <c r="AR109" s="6">
        <f t="shared" si="110"/>
        <v>9.7000000000000003E-2</v>
      </c>
      <c r="AS109" s="6">
        <f t="shared" si="111"/>
        <v>0.1</v>
      </c>
      <c r="AT109" s="120">
        <f t="shared" si="112"/>
        <v>0.69</v>
      </c>
      <c r="AU109" s="120">
        <f t="shared" si="113"/>
        <v>0.65</v>
      </c>
      <c r="AV109" s="120">
        <f t="shared" si="114"/>
        <v>0.67</v>
      </c>
      <c r="AW109" s="121">
        <f t="shared" si="115"/>
        <v>4</v>
      </c>
      <c r="AX109" s="121">
        <f t="shared" si="116"/>
        <v>5</v>
      </c>
      <c r="AY109" s="217">
        <f t="shared" si="117"/>
        <v>4</v>
      </c>
    </row>
    <row r="110" spans="1:51" ht="13.15" customHeight="1">
      <c r="A110" s="134">
        <v>10673</v>
      </c>
      <c r="B110" s="66" t="s">
        <v>292</v>
      </c>
      <c r="C110" s="214" t="str">
        <f>Rollover!A110</f>
        <v xml:space="preserve">Volkswagen </v>
      </c>
      <c r="D110" s="73" t="str">
        <f>Rollover!B110</f>
        <v>Jetta 4DR FWD</v>
      </c>
      <c r="E110" s="119" t="s">
        <v>191</v>
      </c>
      <c r="F110" s="215">
        <f>Rollover!C110</f>
        <v>2019</v>
      </c>
      <c r="G110" s="11">
        <v>247.256</v>
      </c>
      <c r="H110" s="12">
        <v>0.317</v>
      </c>
      <c r="I110" s="12">
        <v>1573.0329999999999</v>
      </c>
      <c r="J110" s="12">
        <v>258.96199999999999</v>
      </c>
      <c r="K110" s="12">
        <v>30.013000000000002</v>
      </c>
      <c r="L110" s="12">
        <v>42.189</v>
      </c>
      <c r="M110" s="12">
        <v>203.59800000000001</v>
      </c>
      <c r="N110" s="13">
        <v>473.29399999999998</v>
      </c>
      <c r="O110" s="11">
        <v>315.22800000000001</v>
      </c>
      <c r="P110" s="12">
        <v>0.41599999999999998</v>
      </c>
      <c r="Q110" s="12">
        <v>676.79600000000005</v>
      </c>
      <c r="R110" s="12">
        <v>628.37400000000002</v>
      </c>
      <c r="S110" s="12">
        <v>18.55</v>
      </c>
      <c r="T110" s="12">
        <v>50.814</v>
      </c>
      <c r="U110" s="12">
        <v>1369.8420000000001</v>
      </c>
      <c r="V110" s="13">
        <v>280.63900000000001</v>
      </c>
      <c r="W110" s="216">
        <f t="shared" si="89"/>
        <v>4.3421172338595736E-3</v>
      </c>
      <c r="X110" s="6">
        <f t="shared" si="90"/>
        <v>6.895905071354097E-2</v>
      </c>
      <c r="Y110" s="6">
        <f t="shared" si="91"/>
        <v>7.1783937750873896E-4</v>
      </c>
      <c r="Z110" s="6">
        <f t="shared" si="92"/>
        <v>3.1690394332688976E-5</v>
      </c>
      <c r="AA110" s="6">
        <f t="shared" si="93"/>
        <v>6.895905071354097E-2</v>
      </c>
      <c r="AB110" s="6">
        <f t="shared" si="94"/>
        <v>4.6636036592218419E-2</v>
      </c>
      <c r="AC110" s="6">
        <f t="shared" si="95"/>
        <v>4.6636036592218419E-2</v>
      </c>
      <c r="AD110" s="6">
        <f t="shared" si="96"/>
        <v>3.3711971119409294E-3</v>
      </c>
      <c r="AE110" s="6">
        <f t="shared" si="97"/>
        <v>3.8763537440804816E-3</v>
      </c>
      <c r="AF110" s="27">
        <f t="shared" si="98"/>
        <v>3.8763537440804816E-3</v>
      </c>
      <c r="AG110" s="26">
        <f t="shared" si="99"/>
        <v>1.0837178322053245E-2</v>
      </c>
      <c r="AH110" s="6">
        <f t="shared" si="100"/>
        <v>8.2573838013932671E-2</v>
      </c>
      <c r="AI110" s="6">
        <f t="shared" si="101"/>
        <v>2.2336519725528646E-4</v>
      </c>
      <c r="AJ110" s="6">
        <f t="shared" si="102"/>
        <v>1.8610190848175178E-4</v>
      </c>
      <c r="AK110" s="6">
        <f t="shared" si="103"/>
        <v>8.2573838013932671E-2</v>
      </c>
      <c r="AL110" s="6">
        <f t="shared" si="104"/>
        <v>1.9327785706300726E-2</v>
      </c>
      <c r="AM110" s="6">
        <f t="shared" si="105"/>
        <v>1.9327785706300726E-2</v>
      </c>
      <c r="AN110" s="6">
        <f t="shared" si="106"/>
        <v>8.5671391103621479E-3</v>
      </c>
      <c r="AO110" s="6">
        <f t="shared" si="107"/>
        <v>3.7543408368311761E-3</v>
      </c>
      <c r="AP110" s="27">
        <f t="shared" si="108"/>
        <v>8.5671391103621479E-3</v>
      </c>
      <c r="AQ110" s="216">
        <f t="shared" si="109"/>
        <v>0.12</v>
      </c>
      <c r="AR110" s="6">
        <f t="shared" si="110"/>
        <v>0.11799999999999999</v>
      </c>
      <c r="AS110" s="6">
        <f t="shared" si="111"/>
        <v>0.11899999999999999</v>
      </c>
      <c r="AT110" s="120">
        <f t="shared" si="112"/>
        <v>0.8</v>
      </c>
      <c r="AU110" s="120">
        <f t="shared" si="113"/>
        <v>0.79</v>
      </c>
      <c r="AV110" s="120">
        <f t="shared" si="114"/>
        <v>0.79</v>
      </c>
      <c r="AW110" s="121">
        <f t="shared" si="115"/>
        <v>4</v>
      </c>
      <c r="AX110" s="121">
        <f t="shared" si="116"/>
        <v>4</v>
      </c>
      <c r="AY110" s="217">
        <f t="shared" si="117"/>
        <v>4</v>
      </c>
    </row>
    <row r="111" spans="1:51">
      <c r="A111" s="97"/>
      <c r="B111" s="97"/>
      <c r="C111" s="97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</row>
    <row r="112" spans="1:51">
      <c r="A112" s="97"/>
      <c r="B112" s="97"/>
      <c r="C112" s="97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</row>
    <row r="113" spans="1:26">
      <c r="A113" s="97"/>
      <c r="B113" s="97"/>
      <c r="C113" s="97"/>
      <c r="D113" s="97"/>
      <c r="E113" s="97"/>
      <c r="F113" s="97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</row>
    <row r="114" spans="1:26">
      <c r="A114" s="97"/>
      <c r="B114" s="97"/>
      <c r="C114" s="97"/>
      <c r="D114" s="97"/>
      <c r="E114" s="97"/>
      <c r="F114" s="97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</row>
    <row r="115" spans="1:26">
      <c r="A115" s="97"/>
      <c r="B115" s="97"/>
      <c r="C115" s="97"/>
      <c r="D115" s="97"/>
      <c r="E115" s="97"/>
      <c r="F115" s="97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</row>
    <row r="116" spans="1:26">
      <c r="A116" s="97"/>
      <c r="B116" s="97"/>
      <c r="C116" s="97"/>
      <c r="D116" s="97"/>
      <c r="E116" s="97"/>
      <c r="F116" s="97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</row>
    <row r="117" spans="1:26">
      <c r="A117" s="97"/>
      <c r="B117" s="97"/>
      <c r="C117" s="97"/>
      <c r="D117" s="97"/>
      <c r="E117" s="97"/>
      <c r="F117" s="97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</row>
    <row r="118" spans="1:26">
      <c r="A118" s="97"/>
      <c r="B118" s="97"/>
      <c r="C118" s="97"/>
      <c r="D118" s="97"/>
      <c r="E118" s="97"/>
      <c r="F118" s="97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</row>
    <row r="119" spans="1:26">
      <c r="A119" s="228"/>
      <c r="B119" s="228"/>
      <c r="C119" s="97"/>
      <c r="D119" s="97"/>
      <c r="E119" s="97"/>
      <c r="F119" s="97"/>
      <c r="G119" s="226"/>
      <c r="H119" s="226"/>
      <c r="I119" s="226"/>
      <c r="J119" s="226"/>
      <c r="K119" s="226"/>
      <c r="L119" s="126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71"/>
      <c r="X119" s="71"/>
      <c r="Y119" s="71"/>
      <c r="Z119" s="71"/>
    </row>
    <row r="120" spans="1:26">
      <c r="L120" s="126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71"/>
      <c r="X120" s="71"/>
      <c r="Y120" s="71"/>
      <c r="Z120" s="71"/>
    </row>
    <row r="121" spans="1:26">
      <c r="L121" s="126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71"/>
      <c r="X121" s="71"/>
      <c r="Y121" s="71"/>
      <c r="Z121" s="71"/>
    </row>
    <row r="122" spans="1:26">
      <c r="C122" s="103"/>
      <c r="D122" s="103"/>
      <c r="E122" s="103"/>
      <c r="F122" s="103"/>
      <c r="G122" s="230"/>
      <c r="H122" s="230"/>
      <c r="K122" s="230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71"/>
      <c r="X122" s="71"/>
      <c r="Y122" s="71"/>
      <c r="Z122" s="71"/>
    </row>
    <row r="123" spans="1:26">
      <c r="C123" s="103"/>
      <c r="D123" s="103"/>
      <c r="E123" s="103"/>
      <c r="F123" s="103"/>
      <c r="G123" s="230"/>
      <c r="H123" s="230"/>
      <c r="K123" s="231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71"/>
      <c r="X123" s="71"/>
      <c r="Y123" s="71"/>
      <c r="Z123" s="71"/>
    </row>
    <row r="124" spans="1:26">
      <c r="C124" s="103"/>
      <c r="D124" s="103"/>
      <c r="E124" s="103"/>
      <c r="F124" s="103"/>
      <c r="G124" s="230"/>
      <c r="H124" s="230"/>
      <c r="K124" s="230"/>
      <c r="L124" s="126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71"/>
      <c r="X124" s="71"/>
      <c r="Y124" s="71"/>
      <c r="Z124" s="71"/>
    </row>
    <row r="125" spans="1:26">
      <c r="C125" s="103"/>
      <c r="D125" s="103"/>
      <c r="E125" s="103"/>
      <c r="F125" s="103"/>
      <c r="G125" s="230"/>
      <c r="H125" s="230"/>
      <c r="K125" s="230"/>
      <c r="L125" s="126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71"/>
      <c r="X125" s="71"/>
      <c r="Y125" s="71"/>
      <c r="Z125" s="71"/>
    </row>
    <row r="126" spans="1:26">
      <c r="C126" s="103"/>
      <c r="D126" s="103"/>
      <c r="E126" s="103"/>
      <c r="F126" s="103"/>
      <c r="G126" s="230"/>
      <c r="H126" s="230"/>
      <c r="K126" s="231"/>
      <c r="L126" s="126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71"/>
      <c r="X126" s="71"/>
      <c r="Y126" s="71"/>
      <c r="Z126" s="71"/>
    </row>
    <row r="127" spans="1:26">
      <c r="C127" s="103"/>
      <c r="D127" s="103"/>
      <c r="E127" s="103"/>
      <c r="F127" s="103"/>
      <c r="G127" s="230"/>
      <c r="H127" s="230"/>
      <c r="K127" s="230"/>
      <c r="L127" s="126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71"/>
      <c r="X127" s="71"/>
      <c r="Y127" s="71"/>
      <c r="Z127" s="71"/>
    </row>
    <row r="128" spans="1:26">
      <c r="C128" s="103"/>
      <c r="D128" s="103"/>
      <c r="E128" s="103"/>
      <c r="F128" s="103"/>
      <c r="G128" s="230"/>
      <c r="H128" s="230"/>
      <c r="K128" s="230"/>
    </row>
    <row r="129" spans="1:31">
      <c r="C129" s="103"/>
      <c r="D129" s="103"/>
      <c r="E129" s="103"/>
      <c r="F129" s="103"/>
      <c r="G129" s="230"/>
      <c r="H129" s="230"/>
      <c r="K129" s="230"/>
    </row>
    <row r="130" spans="1:31">
      <c r="C130" s="103"/>
      <c r="D130" s="103"/>
      <c r="E130" s="103"/>
      <c r="F130" s="103"/>
      <c r="G130" s="230"/>
      <c r="H130" s="230"/>
      <c r="K130" s="231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</row>
    <row r="131" spans="1:31">
      <c r="C131" s="103"/>
      <c r="D131" s="103"/>
      <c r="E131" s="103"/>
      <c r="F131" s="103"/>
      <c r="G131" s="230"/>
      <c r="H131" s="230"/>
      <c r="K131" s="230"/>
    </row>
    <row r="132" spans="1:31">
      <c r="G132" s="230"/>
      <c r="H132" s="230"/>
      <c r="K132" s="230"/>
    </row>
    <row r="133" spans="1:31">
      <c r="G133" s="230"/>
      <c r="H133" s="230"/>
      <c r="K133" s="230"/>
    </row>
    <row r="134" spans="1:31">
      <c r="C134" s="103"/>
      <c r="D134" s="103"/>
      <c r="E134" s="103"/>
      <c r="F134" s="103"/>
      <c r="G134" s="230"/>
      <c r="H134" s="230"/>
      <c r="K134" s="230"/>
    </row>
    <row r="135" spans="1:31">
      <c r="A135" s="97"/>
      <c r="B135" s="97"/>
      <c r="C135" s="103"/>
      <c r="D135" s="103"/>
      <c r="E135" s="103"/>
      <c r="F135" s="103"/>
      <c r="G135" s="230"/>
      <c r="H135" s="230"/>
      <c r="K135" s="230"/>
    </row>
    <row r="136" spans="1:31">
      <c r="A136" s="97"/>
      <c r="B136" s="97"/>
      <c r="C136" s="103"/>
      <c r="D136" s="103"/>
      <c r="E136" s="103"/>
      <c r="F136" s="103"/>
      <c r="G136" s="230"/>
      <c r="H136" s="230"/>
      <c r="K136" s="230"/>
    </row>
    <row r="137" spans="1:31">
      <c r="A137" s="97"/>
      <c r="B137" s="97"/>
      <c r="C137" s="103"/>
      <c r="D137" s="103"/>
      <c r="E137" s="103"/>
      <c r="F137" s="103"/>
      <c r="G137" s="230"/>
      <c r="H137" s="230"/>
      <c r="K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2"/>
      <c r="X137" s="233"/>
      <c r="Y137" s="232"/>
      <c r="Z137" s="232"/>
      <c r="AA137" s="103"/>
      <c r="AB137" s="103"/>
      <c r="AC137" s="103"/>
      <c r="AD137" s="103"/>
      <c r="AE137" s="103"/>
    </row>
    <row r="138" spans="1:31">
      <c r="C138" s="103"/>
      <c r="D138" s="103"/>
      <c r="E138" s="103"/>
      <c r="F138" s="103"/>
      <c r="H138" s="177"/>
      <c r="I138" s="177"/>
      <c r="J138" s="177"/>
      <c r="K138" s="177"/>
      <c r="L138" s="177"/>
      <c r="M138" s="177"/>
      <c r="N138" s="230"/>
      <c r="O138" s="230"/>
      <c r="P138" s="230"/>
      <c r="Q138" s="230"/>
      <c r="R138" s="230"/>
      <c r="S138" s="230"/>
      <c r="T138" s="230"/>
      <c r="U138" s="230"/>
      <c r="V138" s="230"/>
      <c r="W138" s="232"/>
      <c r="X138" s="233"/>
      <c r="Y138" s="232"/>
      <c r="Z138" s="232"/>
      <c r="AA138" s="74"/>
      <c r="AB138" s="74"/>
      <c r="AC138" s="74"/>
      <c r="AD138" s="74"/>
      <c r="AE138" s="74"/>
    </row>
    <row r="139" spans="1:31">
      <c r="C139" s="103"/>
      <c r="D139" s="103"/>
      <c r="E139" s="103"/>
      <c r="F139" s="103"/>
      <c r="H139" s="177"/>
      <c r="I139" s="177"/>
      <c r="J139" s="177"/>
      <c r="K139" s="177"/>
      <c r="L139" s="177"/>
      <c r="M139" s="177"/>
      <c r="N139" s="230"/>
      <c r="O139" s="230"/>
      <c r="P139" s="230"/>
      <c r="Q139" s="230"/>
      <c r="R139" s="230"/>
      <c r="S139" s="230"/>
      <c r="T139" s="230"/>
      <c r="U139" s="230"/>
      <c r="V139" s="230"/>
      <c r="W139" s="232"/>
      <c r="X139" s="233"/>
      <c r="Y139" s="232"/>
      <c r="Z139" s="232"/>
      <c r="AA139" s="196"/>
      <c r="AB139" s="232"/>
      <c r="AC139" s="232"/>
      <c r="AD139" s="196"/>
      <c r="AE139" s="196"/>
    </row>
    <row r="140" spans="1:31">
      <c r="A140" s="234"/>
      <c r="B140" s="234"/>
      <c r="C140" s="106"/>
      <c r="D140" s="106"/>
      <c r="E140" s="106"/>
      <c r="F140" s="106"/>
      <c r="G140" s="235"/>
      <c r="H140" s="177"/>
      <c r="I140" s="177"/>
      <c r="J140" s="177"/>
      <c r="K140" s="177"/>
      <c r="L140" s="177"/>
      <c r="M140" s="177"/>
      <c r="N140" s="230"/>
      <c r="O140" s="230"/>
      <c r="P140" s="230"/>
      <c r="Q140" s="230"/>
      <c r="R140" s="230"/>
      <c r="S140" s="230"/>
      <c r="T140" s="230"/>
      <c r="U140" s="230"/>
      <c r="V140" s="230"/>
      <c r="W140" s="232"/>
      <c r="X140" s="233"/>
      <c r="Y140" s="232"/>
      <c r="Z140" s="232"/>
      <c r="AA140" s="196"/>
      <c r="AB140" s="232"/>
      <c r="AC140" s="232"/>
      <c r="AD140" s="196"/>
      <c r="AE140" s="196"/>
    </row>
    <row r="141" spans="1:31">
      <c r="A141" s="97"/>
      <c r="B141" s="97"/>
      <c r="C141" s="97"/>
      <c r="D141" s="97"/>
      <c r="E141" s="97"/>
      <c r="F141" s="97"/>
      <c r="G141" s="226"/>
      <c r="H141" s="177"/>
      <c r="I141" s="177"/>
      <c r="J141" s="177"/>
      <c r="K141" s="177"/>
      <c r="L141" s="177"/>
      <c r="M141" s="177"/>
      <c r="N141" s="230"/>
      <c r="O141" s="230"/>
      <c r="P141" s="230"/>
      <c r="Q141" s="230"/>
      <c r="R141" s="230"/>
      <c r="S141" s="230"/>
      <c r="T141" s="230"/>
      <c r="U141" s="230"/>
      <c r="V141" s="230"/>
      <c r="W141" s="232"/>
      <c r="X141" s="233"/>
      <c r="Y141" s="232"/>
      <c r="Z141" s="232"/>
      <c r="AA141" s="196"/>
      <c r="AB141" s="232"/>
      <c r="AC141" s="232"/>
      <c r="AD141" s="196"/>
      <c r="AE141" s="196"/>
    </row>
    <row r="142" spans="1:31">
      <c r="C142" s="103"/>
      <c r="D142" s="103"/>
      <c r="E142" s="103"/>
      <c r="F142" s="103"/>
      <c r="H142" s="177"/>
      <c r="I142" s="177"/>
      <c r="J142" s="177"/>
      <c r="K142" s="177"/>
      <c r="L142" s="177"/>
      <c r="M142" s="177"/>
      <c r="N142" s="230"/>
      <c r="O142" s="230"/>
      <c r="P142" s="230"/>
      <c r="Q142" s="230"/>
      <c r="R142" s="230"/>
      <c r="S142" s="230"/>
      <c r="T142" s="230"/>
      <c r="U142" s="230"/>
      <c r="V142" s="230"/>
      <c r="W142" s="232"/>
      <c r="X142" s="233"/>
      <c r="Y142" s="232"/>
      <c r="Z142" s="232"/>
      <c r="AA142" s="196"/>
      <c r="AB142" s="232"/>
      <c r="AC142" s="232"/>
      <c r="AD142" s="196"/>
      <c r="AE142" s="196"/>
    </row>
    <row r="143" spans="1:31">
      <c r="A143" s="97"/>
      <c r="B143" s="97"/>
      <c r="C143" s="103"/>
      <c r="D143" s="103"/>
      <c r="E143" s="103"/>
      <c r="F143" s="103"/>
      <c r="H143" s="177"/>
      <c r="I143" s="177"/>
      <c r="J143" s="177"/>
      <c r="K143" s="177"/>
      <c r="L143" s="177"/>
      <c r="M143" s="177"/>
      <c r="N143" s="230"/>
      <c r="O143" s="230"/>
      <c r="P143" s="230"/>
      <c r="Q143" s="230"/>
      <c r="R143" s="230"/>
      <c r="S143" s="230"/>
      <c r="T143" s="230"/>
      <c r="U143" s="230"/>
      <c r="V143" s="230"/>
      <c r="W143" s="232"/>
      <c r="X143" s="233"/>
      <c r="Y143" s="232"/>
      <c r="Z143" s="232"/>
      <c r="AA143" s="196"/>
      <c r="AB143" s="232"/>
      <c r="AC143" s="232"/>
      <c r="AD143" s="196"/>
      <c r="AE143" s="196"/>
    </row>
    <row r="144" spans="1:31">
      <c r="C144" s="103"/>
      <c r="D144" s="103"/>
      <c r="E144" s="103"/>
      <c r="F144" s="103"/>
      <c r="H144" s="177"/>
      <c r="I144" s="177"/>
      <c r="J144" s="177"/>
      <c r="K144" s="177"/>
      <c r="L144" s="177"/>
      <c r="M144" s="177"/>
      <c r="N144" s="230"/>
      <c r="O144" s="230"/>
      <c r="P144" s="230"/>
      <c r="Q144" s="230"/>
      <c r="R144" s="230"/>
      <c r="S144" s="230"/>
      <c r="T144" s="230"/>
      <c r="U144" s="230"/>
      <c r="V144" s="230"/>
      <c r="W144" s="232"/>
      <c r="X144" s="233"/>
      <c r="Y144" s="232"/>
      <c r="Z144" s="232"/>
      <c r="AA144" s="196"/>
      <c r="AB144" s="232"/>
      <c r="AC144" s="232"/>
      <c r="AD144" s="196"/>
      <c r="AE144" s="196"/>
    </row>
    <row r="145" spans="1:31">
      <c r="C145" s="103"/>
      <c r="D145" s="103"/>
      <c r="E145" s="103"/>
      <c r="F145" s="103"/>
      <c r="H145" s="177"/>
      <c r="I145" s="177"/>
      <c r="J145" s="177"/>
      <c r="K145" s="177"/>
      <c r="L145" s="177"/>
      <c r="M145" s="177"/>
      <c r="N145" s="230"/>
      <c r="O145" s="230"/>
      <c r="P145" s="230"/>
      <c r="Q145" s="230"/>
      <c r="R145" s="230"/>
      <c r="S145" s="230"/>
      <c r="T145" s="230"/>
      <c r="U145" s="230"/>
      <c r="V145" s="230"/>
      <c r="W145" s="232"/>
      <c r="X145" s="233"/>
      <c r="Y145" s="232"/>
      <c r="Z145" s="232"/>
      <c r="AA145" s="196"/>
      <c r="AB145" s="232"/>
      <c r="AC145" s="232"/>
      <c r="AD145" s="196"/>
      <c r="AE145" s="196"/>
    </row>
    <row r="146" spans="1:31">
      <c r="A146" s="97"/>
      <c r="B146" s="97"/>
      <c r="C146" s="97"/>
      <c r="D146" s="97"/>
      <c r="E146" s="97"/>
      <c r="F146" s="97"/>
      <c r="G146" s="226"/>
      <c r="H146" s="177"/>
      <c r="I146" s="177"/>
      <c r="J146" s="177"/>
      <c r="K146" s="177"/>
      <c r="L146" s="177"/>
      <c r="M146" s="177"/>
      <c r="N146" s="230"/>
      <c r="O146" s="230"/>
      <c r="P146" s="230"/>
      <c r="Q146" s="230"/>
      <c r="R146" s="230"/>
      <c r="S146" s="230"/>
      <c r="T146" s="230"/>
      <c r="U146" s="230"/>
      <c r="V146" s="230"/>
      <c r="W146" s="232"/>
      <c r="X146" s="233"/>
      <c r="Y146" s="232"/>
      <c r="Z146" s="232"/>
      <c r="AA146" s="196"/>
      <c r="AB146" s="232"/>
      <c r="AC146" s="232"/>
      <c r="AD146" s="196"/>
      <c r="AE146" s="196"/>
    </row>
    <row r="147" spans="1:31">
      <c r="H147" s="177"/>
      <c r="I147" s="177"/>
      <c r="J147" s="177"/>
      <c r="K147" s="177"/>
      <c r="L147" s="177"/>
      <c r="M147" s="177"/>
      <c r="N147" s="230"/>
      <c r="O147" s="230"/>
      <c r="P147" s="230"/>
      <c r="Q147" s="230"/>
      <c r="R147" s="230"/>
      <c r="S147" s="230"/>
      <c r="T147" s="230"/>
      <c r="U147" s="230"/>
      <c r="V147" s="230"/>
      <c r="W147" s="232"/>
      <c r="X147" s="233"/>
      <c r="Y147" s="232"/>
      <c r="Z147" s="232"/>
      <c r="AA147" s="196"/>
      <c r="AB147" s="232"/>
      <c r="AC147" s="232"/>
      <c r="AD147" s="196"/>
      <c r="AE147" s="196"/>
    </row>
    <row r="148" spans="1:31">
      <c r="H148" s="177"/>
      <c r="I148" s="177"/>
      <c r="J148" s="177"/>
      <c r="K148" s="177"/>
      <c r="L148" s="177"/>
      <c r="M148" s="177"/>
      <c r="N148" s="230"/>
      <c r="O148" s="230"/>
      <c r="P148" s="230"/>
      <c r="Q148" s="230"/>
      <c r="R148" s="230"/>
      <c r="S148" s="230"/>
      <c r="T148" s="230"/>
      <c r="U148" s="230"/>
      <c r="V148" s="230"/>
      <c r="W148" s="232"/>
      <c r="X148" s="233"/>
      <c r="Y148" s="232"/>
      <c r="Z148" s="232"/>
      <c r="AA148" s="196"/>
      <c r="AB148" s="232"/>
      <c r="AC148" s="232"/>
      <c r="AD148" s="196"/>
      <c r="AE148" s="196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7"/>
  <sheetViews>
    <sheetView workbookViewId="0">
      <pane xSplit="6" ySplit="2" topLeftCell="G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2.75"/>
  <cols>
    <col min="1" max="1" width="7.28515625" style="195" customWidth="1"/>
    <col min="2" max="2" width="9" style="195" bestFit="1" customWidth="1"/>
    <col min="3" max="3" width="13.5703125" style="71" bestFit="1" customWidth="1"/>
    <col min="4" max="4" width="36.140625" style="71" customWidth="1"/>
    <col min="5" max="5" width="6.5703125" style="71" bestFit="1" customWidth="1"/>
    <col min="6" max="6" width="5.7109375" style="71" customWidth="1"/>
    <col min="7" max="16" width="8.7109375" style="177" customWidth="1"/>
    <col min="17" max="20" width="9.140625" style="71" customWidth="1"/>
    <col min="21" max="21" width="10.7109375" style="71" customWidth="1"/>
    <col min="22" max="22" width="8.140625" style="71" customWidth="1"/>
    <col min="23" max="23" width="8" style="196" customWidth="1"/>
    <col min="24" max="24" width="10.140625" style="196" customWidth="1"/>
    <col min="25" max="25" width="9.140625" style="196" customWidth="1"/>
    <col min="26" max="26" width="8" style="196" customWidth="1"/>
    <col min="27" max="27" width="9.5703125" style="196" customWidth="1"/>
    <col min="28" max="28" width="6.140625" style="196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1"/>
  </cols>
  <sheetData>
    <row r="1" spans="1:51" s="57" customFormat="1" ht="13.5" thickBot="1">
      <c r="A1" s="110"/>
      <c r="B1" s="111"/>
      <c r="C1" s="112"/>
      <c r="D1" s="112"/>
      <c r="E1" s="113"/>
      <c r="F1" s="113"/>
      <c r="G1" s="242" t="s">
        <v>41</v>
      </c>
      <c r="H1" s="243"/>
      <c r="I1" s="243"/>
      <c r="J1" s="243"/>
      <c r="K1" s="244"/>
      <c r="L1" s="245" t="s">
        <v>42</v>
      </c>
      <c r="M1" s="246"/>
      <c r="N1" s="246"/>
      <c r="O1" s="246"/>
      <c r="P1" s="247"/>
      <c r="Q1" s="248" t="s">
        <v>43</v>
      </c>
      <c r="R1" s="249"/>
      <c r="S1" s="249"/>
      <c r="T1" s="250"/>
      <c r="U1" s="248" t="s">
        <v>42</v>
      </c>
      <c r="V1" s="251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14" t="s">
        <v>27</v>
      </c>
      <c r="B2" s="115" t="s">
        <v>84</v>
      </c>
      <c r="C2" s="53" t="s">
        <v>19</v>
      </c>
      <c r="D2" s="58" t="s">
        <v>20</v>
      </c>
      <c r="E2" s="58" t="s">
        <v>76</v>
      </c>
      <c r="F2" s="59" t="s">
        <v>21</v>
      </c>
      <c r="G2" s="116" t="s">
        <v>59</v>
      </c>
      <c r="H2" s="117" t="s">
        <v>33</v>
      </c>
      <c r="I2" s="117" t="s">
        <v>10</v>
      </c>
      <c r="J2" s="117" t="s">
        <v>11</v>
      </c>
      <c r="K2" s="118" t="s">
        <v>12</v>
      </c>
      <c r="L2" s="116" t="s">
        <v>59</v>
      </c>
      <c r="M2" s="117" t="s">
        <v>33</v>
      </c>
      <c r="N2" s="117" t="s">
        <v>10</v>
      </c>
      <c r="O2" s="117" t="s">
        <v>39</v>
      </c>
      <c r="P2" s="118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189" t="s">
        <v>66</v>
      </c>
      <c r="AA2" s="190" t="s">
        <v>66</v>
      </c>
      <c r="AB2" s="40" t="s">
        <v>66</v>
      </c>
      <c r="AC2" s="191" t="s">
        <v>45</v>
      </c>
      <c r="AD2" s="166" t="s">
        <v>45</v>
      </c>
      <c r="AE2" s="33" t="s">
        <v>45</v>
      </c>
      <c r="AF2" s="192"/>
      <c r="AG2" s="192"/>
      <c r="AH2" s="193"/>
      <c r="AI2" s="193"/>
      <c r="AJ2" s="193"/>
      <c r="AK2" s="193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57" customFormat="1">
      <c r="A3" s="65">
        <v>10364</v>
      </c>
      <c r="B3" s="119" t="s">
        <v>89</v>
      </c>
      <c r="C3" s="30" t="str">
        <f>Rollover!A3</f>
        <v>Acura</v>
      </c>
      <c r="D3" s="50" t="str">
        <f>Rollover!B3</f>
        <v>RDX SUV FWD</v>
      </c>
      <c r="E3" s="10" t="s">
        <v>88</v>
      </c>
      <c r="F3" s="72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26" si="0">NORMDIST(LN(G3),7.45231,0.73998,1)</f>
        <v>3.7634996560355928E-6</v>
      </c>
      <c r="R3" s="6">
        <f t="shared" ref="R3:R26" si="1">1/(1+EXP(5.3895-0.0919*H3))</f>
        <v>1.8637551799870099E-2</v>
      </c>
      <c r="S3" s="6">
        <f t="shared" ref="S3:S26" si="2">1/(1+EXP(6.04044-0.002133*J3))</f>
        <v>8.0861839770530151E-3</v>
      </c>
      <c r="T3" s="27">
        <f t="shared" ref="T3:T26" si="3">1/(1+EXP(7.5969-0.0011*K3))</f>
        <v>1.4483709731910293E-3</v>
      </c>
      <c r="U3" s="26">
        <f t="shared" ref="U3:U26" si="4">NORMDIST(LN(L3),7.45231,0.73998,1)</f>
        <v>1.8484125073790704E-4</v>
      </c>
      <c r="V3" s="27">
        <f t="shared" ref="V3:V26" si="5">1/(1+EXP(6.3055-0.00094*P3))</f>
        <v>1.2451661723001418E-2</v>
      </c>
      <c r="W3" s="26">
        <f t="shared" ref="W3:W26" si="6">ROUND(1-(1-Q3)*(1-R3)*(1-S3)*(1-T3),3)</f>
        <v>2.8000000000000001E-2</v>
      </c>
      <c r="X3" s="6">
        <f t="shared" ref="X3:X26" si="7">IF(L3="N/A",L3,ROUND(1-(1-U3)*(1-V3),3))</f>
        <v>1.2999999999999999E-2</v>
      </c>
      <c r="Y3" s="27">
        <f t="shared" ref="Y3:Y26" si="8">ROUND(AVERAGE(W3:X3),3)</f>
        <v>2.1000000000000001E-2</v>
      </c>
      <c r="Z3" s="28">
        <f t="shared" ref="Z3:Z26" si="9">ROUND(W3/0.15,2)</f>
        <v>0.19</v>
      </c>
      <c r="AA3" s="120">
        <f t="shared" ref="AA3:AA26" si="10">IF(L3="N/A", L3, ROUND(X3/0.15,2))</f>
        <v>0.09</v>
      </c>
      <c r="AB3" s="29">
        <f t="shared" ref="AB3:AB26" si="11">ROUND(Y3/0.15,2)</f>
        <v>0.14000000000000001</v>
      </c>
      <c r="AC3" s="24">
        <f t="shared" ref="AC3:AC26" si="12">IF(Z3&lt;0.67,5,IF(Z3&lt;1,4,IF(Z3&lt;1.33,3,IF(Z3&lt;2.67,2,1))))</f>
        <v>5</v>
      </c>
      <c r="AD3" s="121">
        <f t="shared" ref="AD3:AD26" si="13">IF(L3="N/A",L3,IF(AA3&lt;0.67,5,IF(AA3&lt;1,4,IF(AA3&lt;1.33,3,IF(AA3&lt;2.67,2,1)))))</f>
        <v>5</v>
      </c>
      <c r="AE3" s="25">
        <f t="shared" ref="AE3:AE26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65">
        <v>10364</v>
      </c>
      <c r="B4" s="119" t="s">
        <v>89</v>
      </c>
      <c r="C4" s="30" t="str">
        <f>Rollover!A4</f>
        <v>Acura</v>
      </c>
      <c r="D4" s="50" t="str">
        <f>Rollover!B4</f>
        <v>RDX SUV AWD</v>
      </c>
      <c r="E4" s="10" t="s">
        <v>88</v>
      </c>
      <c r="F4" s="72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20">
        <f t="shared" si="10"/>
        <v>0.09</v>
      </c>
      <c r="AB4" s="29">
        <f t="shared" si="11"/>
        <v>0.14000000000000001</v>
      </c>
      <c r="AC4" s="24">
        <f t="shared" si="12"/>
        <v>5</v>
      </c>
      <c r="AD4" s="121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65">
        <v>10663</v>
      </c>
      <c r="B5" s="119" t="s">
        <v>274</v>
      </c>
      <c r="C5" s="30" t="str">
        <f>Rollover!A5</f>
        <v>Audi</v>
      </c>
      <c r="D5" s="50" t="str">
        <f>Rollover!B5</f>
        <v>Q8 SUV AWD</v>
      </c>
      <c r="E5" s="10" t="s">
        <v>88</v>
      </c>
      <c r="F5" s="72">
        <f>Rollover!C5</f>
        <v>2019</v>
      </c>
      <c r="G5" s="11">
        <v>60.338999999999999</v>
      </c>
      <c r="H5" s="12">
        <v>18.859000000000002</v>
      </c>
      <c r="I5" s="12">
        <v>19.853000000000002</v>
      </c>
      <c r="J5" s="12">
        <v>569.38300000000004</v>
      </c>
      <c r="K5" s="13">
        <v>1156.01</v>
      </c>
      <c r="L5" s="11">
        <v>140.904</v>
      </c>
      <c r="M5" s="12">
        <v>1.946</v>
      </c>
      <c r="N5" s="12">
        <v>43.371000000000002</v>
      </c>
      <c r="O5" s="12">
        <v>0.158</v>
      </c>
      <c r="P5" s="13">
        <v>3040.5929999999998</v>
      </c>
      <c r="Q5" s="26">
        <f t="shared" si="0"/>
        <v>2.9450005104858582E-6</v>
      </c>
      <c r="R5" s="6">
        <f t="shared" si="1"/>
        <v>2.517619344506564E-2</v>
      </c>
      <c r="S5" s="6">
        <f t="shared" si="2"/>
        <v>7.9551716180512808E-3</v>
      </c>
      <c r="T5" s="27">
        <f t="shared" si="3"/>
        <v>1.7872487587980567E-3</v>
      </c>
      <c r="U5" s="26">
        <f t="shared" si="4"/>
        <v>3.5694594460446984E-4</v>
      </c>
      <c r="V5" s="27">
        <f t="shared" si="5"/>
        <v>3.084820819640742E-2</v>
      </c>
      <c r="W5" s="26">
        <f t="shared" si="6"/>
        <v>3.5000000000000003E-2</v>
      </c>
      <c r="X5" s="6">
        <f t="shared" si="7"/>
        <v>3.1E-2</v>
      </c>
      <c r="Y5" s="27">
        <f t="shared" si="8"/>
        <v>3.3000000000000002E-2</v>
      </c>
      <c r="Z5" s="28">
        <f t="shared" si="9"/>
        <v>0.23</v>
      </c>
      <c r="AA5" s="120">
        <f t="shared" si="10"/>
        <v>0.21</v>
      </c>
      <c r="AB5" s="29">
        <f t="shared" si="11"/>
        <v>0.22</v>
      </c>
      <c r="AC5" s="24">
        <f t="shared" si="12"/>
        <v>5</v>
      </c>
      <c r="AD5" s="121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65">
        <v>10683</v>
      </c>
      <c r="B6" s="119" t="s">
        <v>295</v>
      </c>
      <c r="C6" s="30" t="str">
        <f>Rollover!A6</f>
        <v>BMW</v>
      </c>
      <c r="D6" s="50" t="str">
        <f>Rollover!B6</f>
        <v>X3 SUV RWD</v>
      </c>
      <c r="E6" s="10" t="s">
        <v>189</v>
      </c>
      <c r="F6" s="72">
        <f>Rollover!C6</f>
        <v>2019</v>
      </c>
      <c r="G6" s="11">
        <v>63.462000000000003</v>
      </c>
      <c r="H6" s="12">
        <v>12.204000000000001</v>
      </c>
      <c r="I6" s="12">
        <v>15.583</v>
      </c>
      <c r="J6" s="12">
        <v>680.54300000000001</v>
      </c>
      <c r="K6" s="13">
        <v>1224.912</v>
      </c>
      <c r="L6" s="11">
        <v>132.744</v>
      </c>
      <c r="M6" s="12">
        <v>9.7029999999999994</v>
      </c>
      <c r="N6" s="12">
        <v>45.097999999999999</v>
      </c>
      <c r="O6" s="12">
        <v>5.7539999999999996</v>
      </c>
      <c r="P6" s="13">
        <v>3533.8110000000001</v>
      </c>
      <c r="Q6" s="26">
        <f t="shared" si="0"/>
        <v>4.0579157706803072E-6</v>
      </c>
      <c r="R6" s="6">
        <f t="shared" si="1"/>
        <v>1.3816861255529281E-2</v>
      </c>
      <c r="S6" s="6">
        <f t="shared" si="2"/>
        <v>1.0062344467069849E-2</v>
      </c>
      <c r="T6" s="27">
        <f t="shared" si="3"/>
        <v>1.9277025707441155E-3</v>
      </c>
      <c r="U6" s="26">
        <f t="shared" si="4"/>
        <v>2.6530652406550116E-4</v>
      </c>
      <c r="V6" s="27">
        <f t="shared" si="5"/>
        <v>4.8166899134985501E-2</v>
      </c>
      <c r="W6" s="26">
        <f t="shared" si="6"/>
        <v>2.5999999999999999E-2</v>
      </c>
      <c r="X6" s="6">
        <f t="shared" si="7"/>
        <v>4.8000000000000001E-2</v>
      </c>
      <c r="Y6" s="27">
        <f t="shared" si="8"/>
        <v>3.6999999999999998E-2</v>
      </c>
      <c r="Z6" s="28">
        <f t="shared" si="9"/>
        <v>0.17</v>
      </c>
      <c r="AA6" s="120">
        <f t="shared" si="10"/>
        <v>0.32</v>
      </c>
      <c r="AB6" s="29">
        <f t="shared" si="11"/>
        <v>0.25</v>
      </c>
      <c r="AC6" s="24">
        <f t="shared" si="12"/>
        <v>5</v>
      </c>
      <c r="AD6" s="121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65">
        <v>10683</v>
      </c>
      <c r="B7" s="119" t="s">
        <v>295</v>
      </c>
      <c r="C7" s="30" t="str">
        <f>Rollover!A7</f>
        <v>BMW</v>
      </c>
      <c r="D7" s="50" t="str">
        <f>Rollover!B7</f>
        <v>X3 SUV AWD</v>
      </c>
      <c r="E7" s="10" t="s">
        <v>189</v>
      </c>
      <c r="F7" s="72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20">
        <f t="shared" si="10"/>
        <v>0.32</v>
      </c>
      <c r="AB7" s="29">
        <f t="shared" si="11"/>
        <v>0.25</v>
      </c>
      <c r="AC7" s="24">
        <f t="shared" si="12"/>
        <v>5</v>
      </c>
      <c r="AD7" s="121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8">
        <v>10645</v>
      </c>
      <c r="B8" s="122" t="s">
        <v>259</v>
      </c>
      <c r="C8" s="30" t="str">
        <f>Rollover!A8</f>
        <v>BMW</v>
      </c>
      <c r="D8" s="50" t="str">
        <f>Rollover!B8</f>
        <v>X5 SUV AWD</v>
      </c>
      <c r="E8" s="10" t="s">
        <v>186</v>
      </c>
      <c r="F8" s="72">
        <f>Rollover!C8</f>
        <v>2019</v>
      </c>
      <c r="G8" s="19">
        <v>72.253</v>
      </c>
      <c r="H8" s="20">
        <v>15.724</v>
      </c>
      <c r="I8" s="20">
        <v>14.343999999999999</v>
      </c>
      <c r="J8" s="20">
        <v>579.78499999999997</v>
      </c>
      <c r="K8" s="21">
        <v>1240.9829999999999</v>
      </c>
      <c r="L8" s="19">
        <v>47.680999999999997</v>
      </c>
      <c r="M8" s="20">
        <v>11.313000000000001</v>
      </c>
      <c r="N8" s="20">
        <v>30.123999999999999</v>
      </c>
      <c r="O8" s="20">
        <v>6.5640000000000001</v>
      </c>
      <c r="P8" s="21">
        <v>2597.0819999999999</v>
      </c>
      <c r="Q8" s="26">
        <f t="shared" si="0"/>
        <v>9.0638249505081457E-6</v>
      </c>
      <c r="R8" s="6">
        <f t="shared" si="1"/>
        <v>1.8993832971232121E-2</v>
      </c>
      <c r="S8" s="6">
        <f t="shared" si="2"/>
        <v>8.1321979642513583E-3</v>
      </c>
      <c r="T8" s="27">
        <f t="shared" si="3"/>
        <v>1.9620162343016488E-3</v>
      </c>
      <c r="U8" s="26">
        <f t="shared" si="4"/>
        <v>6.2206055144524455E-7</v>
      </c>
      <c r="V8" s="27">
        <f t="shared" si="5"/>
        <v>2.0547732308402022E-2</v>
      </c>
      <c r="W8" s="26">
        <f t="shared" si="6"/>
        <v>2.9000000000000001E-2</v>
      </c>
      <c r="X8" s="6">
        <f t="shared" si="7"/>
        <v>2.1000000000000001E-2</v>
      </c>
      <c r="Y8" s="27">
        <f t="shared" si="8"/>
        <v>2.5000000000000001E-2</v>
      </c>
      <c r="Z8" s="28">
        <f t="shared" si="9"/>
        <v>0.19</v>
      </c>
      <c r="AA8" s="120">
        <f t="shared" si="10"/>
        <v>0.14000000000000001</v>
      </c>
      <c r="AB8" s="29">
        <f t="shared" si="11"/>
        <v>0.17</v>
      </c>
      <c r="AC8" s="24">
        <f t="shared" si="12"/>
        <v>5</v>
      </c>
      <c r="AD8" s="121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65">
        <v>10686</v>
      </c>
      <c r="B9" s="119" t="s">
        <v>303</v>
      </c>
      <c r="C9" s="30" t="str">
        <f>Rollover!A9</f>
        <v>Cadillac</v>
      </c>
      <c r="D9" s="50" t="str">
        <f>Rollover!B9</f>
        <v>XT4 SUV FWD</v>
      </c>
      <c r="E9" s="10" t="s">
        <v>186</v>
      </c>
      <c r="F9" s="72">
        <f>Rollover!C9</f>
        <v>2019</v>
      </c>
      <c r="G9" s="11">
        <v>113.92100000000001</v>
      </c>
      <c r="H9" s="12">
        <v>19.119</v>
      </c>
      <c r="I9" s="12">
        <v>26.073</v>
      </c>
      <c r="J9" s="12">
        <v>824.59199999999998</v>
      </c>
      <c r="K9" s="13">
        <v>1458.7349999999999</v>
      </c>
      <c r="L9" s="11">
        <v>168.76900000000001</v>
      </c>
      <c r="M9" s="12">
        <v>35.384999999999998</v>
      </c>
      <c r="N9" s="12">
        <v>51.317</v>
      </c>
      <c r="O9" s="194">
        <v>47.801000000000002</v>
      </c>
      <c r="P9" s="13">
        <v>2661.8609999999999</v>
      </c>
      <c r="Q9" s="26">
        <f t="shared" si="0"/>
        <v>1.2058581442372803E-4</v>
      </c>
      <c r="R9" s="6">
        <f t="shared" si="1"/>
        <v>2.576930936388503E-2</v>
      </c>
      <c r="S9" s="6">
        <f t="shared" si="2"/>
        <v>1.3632326423534883E-2</v>
      </c>
      <c r="T9" s="27">
        <f t="shared" si="3"/>
        <v>2.4917093481640878E-3</v>
      </c>
      <c r="U9" s="26">
        <f t="shared" si="4"/>
        <v>8.437970899371315E-4</v>
      </c>
      <c r="V9" s="27">
        <f t="shared" si="5"/>
        <v>2.1809673266820231E-2</v>
      </c>
      <c r="W9" s="26">
        <f t="shared" si="6"/>
        <v>4.2000000000000003E-2</v>
      </c>
      <c r="X9" s="6">
        <f t="shared" si="7"/>
        <v>2.3E-2</v>
      </c>
      <c r="Y9" s="27">
        <f t="shared" si="8"/>
        <v>3.3000000000000002E-2</v>
      </c>
      <c r="Z9" s="28">
        <f t="shared" si="9"/>
        <v>0.28000000000000003</v>
      </c>
      <c r="AA9" s="120">
        <f t="shared" si="10"/>
        <v>0.15</v>
      </c>
      <c r="AB9" s="29">
        <f t="shared" si="11"/>
        <v>0.22</v>
      </c>
      <c r="AC9" s="24">
        <f t="shared" si="12"/>
        <v>5</v>
      </c>
      <c r="AD9" s="121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5" customHeight="1">
      <c r="A10" s="65">
        <v>10686</v>
      </c>
      <c r="B10" s="119" t="s">
        <v>303</v>
      </c>
      <c r="C10" s="30" t="str">
        <f>Rollover!A10</f>
        <v>Cadillac</v>
      </c>
      <c r="D10" s="50" t="str">
        <f>Rollover!B10</f>
        <v>XT4 SUV AWD</v>
      </c>
      <c r="E10" s="10" t="s">
        <v>186</v>
      </c>
      <c r="F10" s="72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194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20">
        <f t="shared" si="10"/>
        <v>0.15</v>
      </c>
      <c r="AB10" s="29">
        <f t="shared" si="11"/>
        <v>0.22</v>
      </c>
      <c r="AC10" s="24">
        <f t="shared" si="12"/>
        <v>5</v>
      </c>
      <c r="AD10" s="121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18">
        <v>10739</v>
      </c>
      <c r="B11" s="122" t="s">
        <v>343</v>
      </c>
      <c r="C11" s="30" t="str">
        <f>Rollover!A11</f>
        <v>Chevrolet</v>
      </c>
      <c r="D11" s="50" t="str">
        <f>Rollover!B11</f>
        <v>Blazer SUV FWD</v>
      </c>
      <c r="E11" s="10" t="s">
        <v>186</v>
      </c>
      <c r="F11" s="72">
        <f>Rollover!C11</f>
        <v>2019</v>
      </c>
      <c r="G11" s="19">
        <v>92.677999999999997</v>
      </c>
      <c r="H11" s="20">
        <v>21.481999999999999</v>
      </c>
      <c r="I11" s="20">
        <v>24.263999999999999</v>
      </c>
      <c r="J11" s="20">
        <v>698.49400000000003</v>
      </c>
      <c r="K11" s="21">
        <v>1642.1969999999999</v>
      </c>
      <c r="L11" s="19">
        <v>250.983</v>
      </c>
      <c r="M11" s="20">
        <v>10.528</v>
      </c>
      <c r="N11" s="20">
        <v>44.76</v>
      </c>
      <c r="O11" s="20">
        <v>34.966000000000001</v>
      </c>
      <c r="P11" s="21">
        <v>2995.0169999999998</v>
      </c>
      <c r="Q11" s="26">
        <f t="shared" si="0"/>
        <v>3.9018741484562713E-5</v>
      </c>
      <c r="R11" s="6">
        <f t="shared" si="1"/>
        <v>3.182057910864515E-2</v>
      </c>
      <c r="S11" s="6">
        <f t="shared" si="2"/>
        <v>1.0450992948604243E-2</v>
      </c>
      <c r="T11" s="27">
        <f t="shared" si="3"/>
        <v>3.0471908578133047E-3</v>
      </c>
      <c r="U11" s="26">
        <f t="shared" si="4"/>
        <v>4.6068313506323769E-3</v>
      </c>
      <c r="V11" s="27">
        <f t="shared" si="5"/>
        <v>2.9592819203819062E-2</v>
      </c>
      <c r="W11" s="26">
        <f t="shared" si="6"/>
        <v>4.4999999999999998E-2</v>
      </c>
      <c r="X11" s="6">
        <f t="shared" si="7"/>
        <v>3.4000000000000002E-2</v>
      </c>
      <c r="Y11" s="27">
        <f t="shared" si="8"/>
        <v>0.04</v>
      </c>
      <c r="Z11" s="28">
        <f t="shared" si="9"/>
        <v>0.3</v>
      </c>
      <c r="AA11" s="120">
        <f t="shared" si="10"/>
        <v>0.23</v>
      </c>
      <c r="AB11" s="29">
        <f t="shared" si="11"/>
        <v>0.27</v>
      </c>
      <c r="AC11" s="24">
        <f t="shared" si="12"/>
        <v>5</v>
      </c>
      <c r="AD11" s="121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10739</v>
      </c>
      <c r="B12" s="122" t="s">
        <v>343</v>
      </c>
      <c r="C12" s="123" t="str">
        <f>Rollover!A12</f>
        <v>Chevrolet</v>
      </c>
      <c r="D12" s="10" t="str">
        <f>Rollover!B12</f>
        <v>Blazer SUV AWD</v>
      </c>
      <c r="E12" s="10" t="s">
        <v>186</v>
      </c>
      <c r="F12" s="72">
        <f>Rollover!C12</f>
        <v>2019</v>
      </c>
      <c r="G12" s="19">
        <v>92.677999999999997</v>
      </c>
      <c r="H12" s="20">
        <v>21.481999999999999</v>
      </c>
      <c r="I12" s="20">
        <v>24.263999999999999</v>
      </c>
      <c r="J12" s="20">
        <v>698.49400000000003</v>
      </c>
      <c r="K12" s="21">
        <v>1642.1969999999999</v>
      </c>
      <c r="L12" s="19">
        <v>250.983</v>
      </c>
      <c r="M12" s="20">
        <v>10.528</v>
      </c>
      <c r="N12" s="20">
        <v>44.76</v>
      </c>
      <c r="O12" s="20">
        <v>34.966000000000001</v>
      </c>
      <c r="P12" s="21">
        <v>2995.0169999999998</v>
      </c>
      <c r="Q12" s="26">
        <f t="shared" si="0"/>
        <v>3.9018741484562713E-5</v>
      </c>
      <c r="R12" s="6">
        <f t="shared" si="1"/>
        <v>3.182057910864515E-2</v>
      </c>
      <c r="S12" s="6">
        <f t="shared" si="2"/>
        <v>1.0450992948604243E-2</v>
      </c>
      <c r="T12" s="27">
        <f t="shared" si="3"/>
        <v>3.0471908578133047E-3</v>
      </c>
      <c r="U12" s="26">
        <f t="shared" si="4"/>
        <v>4.6068313506323769E-3</v>
      </c>
      <c r="V12" s="27">
        <f t="shared" si="5"/>
        <v>2.9592819203819062E-2</v>
      </c>
      <c r="W12" s="26">
        <f t="shared" si="6"/>
        <v>4.4999999999999998E-2</v>
      </c>
      <c r="X12" s="6">
        <f t="shared" si="7"/>
        <v>3.4000000000000002E-2</v>
      </c>
      <c r="Y12" s="27">
        <f t="shared" si="8"/>
        <v>0.04</v>
      </c>
      <c r="Z12" s="28">
        <f t="shared" si="9"/>
        <v>0.3</v>
      </c>
      <c r="AA12" s="120">
        <f t="shared" si="10"/>
        <v>0.23</v>
      </c>
      <c r="AB12" s="29">
        <f t="shared" si="11"/>
        <v>0.27</v>
      </c>
      <c r="AC12" s="24">
        <f t="shared" si="12"/>
        <v>5</v>
      </c>
      <c r="AD12" s="121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13.15" customHeight="1">
      <c r="A13" s="65">
        <v>10769</v>
      </c>
      <c r="B13" s="119" t="s">
        <v>360</v>
      </c>
      <c r="C13" s="30" t="str">
        <f>Rollover!A13</f>
        <v>Chevrolet</v>
      </c>
      <c r="D13" s="50" t="str">
        <f>Rollover!B13</f>
        <v>Cruze 4DR FWD</v>
      </c>
      <c r="E13" s="10" t="s">
        <v>188</v>
      </c>
      <c r="F13" s="72">
        <f>Rollover!C13</f>
        <v>2019</v>
      </c>
      <c r="G13" s="11">
        <v>161.02199999999999</v>
      </c>
      <c r="H13" s="12">
        <v>26.47</v>
      </c>
      <c r="I13" s="12">
        <v>33.639000000000003</v>
      </c>
      <c r="J13" s="12">
        <v>929.12800000000004</v>
      </c>
      <c r="K13" s="13">
        <v>1340.4110000000001</v>
      </c>
      <c r="L13" s="11">
        <v>511.71899999999999</v>
      </c>
      <c r="M13" s="12">
        <v>32.067999999999998</v>
      </c>
      <c r="N13" s="12">
        <v>54.222999999999999</v>
      </c>
      <c r="O13" s="12">
        <v>27.28</v>
      </c>
      <c r="P13" s="13">
        <v>4066.6390000000001</v>
      </c>
      <c r="Q13" s="26">
        <f t="shared" si="0"/>
        <v>6.7806620987493314E-4</v>
      </c>
      <c r="R13" s="6">
        <f t="shared" si="1"/>
        <v>4.9411080834808316E-2</v>
      </c>
      <c r="S13" s="6">
        <f t="shared" si="2"/>
        <v>1.6979721400369487E-2</v>
      </c>
      <c r="T13" s="27">
        <f t="shared" si="3"/>
        <v>2.1882818648707911E-3</v>
      </c>
      <c r="U13" s="26">
        <f t="shared" si="4"/>
        <v>5.0366851897991491E-2</v>
      </c>
      <c r="V13" s="27">
        <f t="shared" si="5"/>
        <v>7.7068574006603205E-2</v>
      </c>
      <c r="W13" s="26">
        <f t="shared" si="6"/>
        <v>6.8000000000000005E-2</v>
      </c>
      <c r="X13" s="6">
        <f t="shared" si="7"/>
        <v>0.124</v>
      </c>
      <c r="Y13" s="27">
        <f t="shared" si="8"/>
        <v>9.6000000000000002E-2</v>
      </c>
      <c r="Z13" s="28">
        <f t="shared" si="9"/>
        <v>0.45</v>
      </c>
      <c r="AA13" s="120">
        <f t="shared" si="10"/>
        <v>0.83</v>
      </c>
      <c r="AB13" s="29">
        <f t="shared" si="11"/>
        <v>0.64</v>
      </c>
      <c r="AC13" s="24">
        <f t="shared" si="12"/>
        <v>5</v>
      </c>
      <c r="AD13" s="121">
        <f t="shared" si="13"/>
        <v>4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13.15" customHeight="1">
      <c r="A14" s="65">
        <v>10769</v>
      </c>
      <c r="B14" s="119" t="s">
        <v>360</v>
      </c>
      <c r="C14" s="123" t="str">
        <f>Rollover!A14</f>
        <v>Chevrolet</v>
      </c>
      <c r="D14" s="10" t="str">
        <f>Rollover!B14</f>
        <v>Cruze 5HB FWD</v>
      </c>
      <c r="E14" s="10" t="s">
        <v>188</v>
      </c>
      <c r="F14" s="72">
        <f>Rollover!C14</f>
        <v>2019</v>
      </c>
      <c r="G14" s="11">
        <v>161.02199999999999</v>
      </c>
      <c r="H14" s="12">
        <v>26.47</v>
      </c>
      <c r="I14" s="12">
        <v>33.639000000000003</v>
      </c>
      <c r="J14" s="12">
        <v>929.12800000000004</v>
      </c>
      <c r="K14" s="13">
        <v>1340.4110000000001</v>
      </c>
      <c r="L14" s="11">
        <v>511.71899999999999</v>
      </c>
      <c r="M14" s="12">
        <v>32.067999999999998</v>
      </c>
      <c r="N14" s="12">
        <v>54.222999999999999</v>
      </c>
      <c r="O14" s="12">
        <v>27.28</v>
      </c>
      <c r="P14" s="13">
        <v>4066.6390000000001</v>
      </c>
      <c r="Q14" s="26">
        <f t="shared" si="0"/>
        <v>6.7806620987493314E-4</v>
      </c>
      <c r="R14" s="6">
        <f t="shared" si="1"/>
        <v>4.9411080834808316E-2</v>
      </c>
      <c r="S14" s="6">
        <f t="shared" si="2"/>
        <v>1.6979721400369487E-2</v>
      </c>
      <c r="T14" s="27">
        <f t="shared" si="3"/>
        <v>2.1882818648707911E-3</v>
      </c>
      <c r="U14" s="26">
        <f t="shared" si="4"/>
        <v>5.0366851897991491E-2</v>
      </c>
      <c r="V14" s="27">
        <f t="shared" si="5"/>
        <v>7.7068574006603205E-2</v>
      </c>
      <c r="W14" s="26">
        <f t="shared" si="6"/>
        <v>6.8000000000000005E-2</v>
      </c>
      <c r="X14" s="6">
        <f t="shared" si="7"/>
        <v>0.124</v>
      </c>
      <c r="Y14" s="27">
        <f t="shared" si="8"/>
        <v>9.6000000000000002E-2</v>
      </c>
      <c r="Z14" s="28">
        <f t="shared" si="9"/>
        <v>0.45</v>
      </c>
      <c r="AA14" s="120">
        <f t="shared" si="10"/>
        <v>0.83</v>
      </c>
      <c r="AB14" s="29">
        <f t="shared" si="11"/>
        <v>0.64</v>
      </c>
      <c r="AC14" s="24">
        <f t="shared" si="12"/>
        <v>5</v>
      </c>
      <c r="AD14" s="121">
        <f t="shared" si="13"/>
        <v>4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>
      <c r="A15" s="18">
        <v>10700</v>
      </c>
      <c r="B15" s="122" t="s">
        <v>305</v>
      </c>
      <c r="C15" s="30" t="str">
        <f>Rollover!A15</f>
        <v>Chevrolet</v>
      </c>
      <c r="D15" s="50" t="str">
        <f>Rollover!B15</f>
        <v>Silverado 1500 PU/CC RWD</v>
      </c>
      <c r="E15" s="10" t="s">
        <v>88</v>
      </c>
      <c r="F15" s="72">
        <f>Rollover!C15</f>
        <v>2019</v>
      </c>
      <c r="G15" s="19">
        <v>74.131</v>
      </c>
      <c r="H15" s="20">
        <v>17.524000000000001</v>
      </c>
      <c r="I15" s="20">
        <v>20.529</v>
      </c>
      <c r="J15" s="20">
        <v>486.45</v>
      </c>
      <c r="K15" s="21">
        <v>839.65099999999995</v>
      </c>
      <c r="L15" s="19">
        <v>72.497</v>
      </c>
      <c r="M15" s="20">
        <v>24.978999999999999</v>
      </c>
      <c r="N15" s="20">
        <v>29.516999999999999</v>
      </c>
      <c r="O15" s="20">
        <v>27.436</v>
      </c>
      <c r="P15" s="21">
        <v>1197.683</v>
      </c>
      <c r="Q15" s="26">
        <f t="shared" si="0"/>
        <v>1.0588299614271538E-5</v>
      </c>
      <c r="R15" s="6">
        <f t="shared" si="1"/>
        <v>2.2334295156714225E-2</v>
      </c>
      <c r="S15" s="6">
        <f t="shared" si="2"/>
        <v>6.6739826170842806E-3</v>
      </c>
      <c r="T15" s="27">
        <f t="shared" si="3"/>
        <v>1.2626440026564376E-3</v>
      </c>
      <c r="U15" s="26">
        <f t="shared" si="4"/>
        <v>9.2514642528775539E-6</v>
      </c>
      <c r="V15" s="27">
        <f t="shared" si="5"/>
        <v>5.598301611875663E-3</v>
      </c>
      <c r="W15" s="26">
        <f t="shared" si="6"/>
        <v>0.03</v>
      </c>
      <c r="X15" s="6">
        <f t="shared" si="7"/>
        <v>6.0000000000000001E-3</v>
      </c>
      <c r="Y15" s="27">
        <f t="shared" si="8"/>
        <v>1.7999999999999999E-2</v>
      </c>
      <c r="Z15" s="28">
        <f t="shared" si="9"/>
        <v>0.2</v>
      </c>
      <c r="AA15" s="120">
        <f t="shared" si="10"/>
        <v>0.04</v>
      </c>
      <c r="AB15" s="29">
        <f t="shared" si="11"/>
        <v>0.12</v>
      </c>
      <c r="AC15" s="24">
        <f t="shared" si="12"/>
        <v>5</v>
      </c>
      <c r="AD15" s="121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>
      <c r="A16" s="18">
        <v>10700</v>
      </c>
      <c r="B16" s="122" t="s">
        <v>305</v>
      </c>
      <c r="C16" s="30" t="str">
        <f>Rollover!A16</f>
        <v>Chevrolet</v>
      </c>
      <c r="D16" s="50" t="str">
        <f>Rollover!B16</f>
        <v>Silverado 1500 PU/CC 4WD</v>
      </c>
      <c r="E16" s="10" t="s">
        <v>88</v>
      </c>
      <c r="F16" s="72">
        <f>Rollover!C16</f>
        <v>2019</v>
      </c>
      <c r="G16" s="19">
        <v>74.131</v>
      </c>
      <c r="H16" s="20">
        <v>17.524000000000001</v>
      </c>
      <c r="I16" s="20">
        <v>20.529</v>
      </c>
      <c r="J16" s="20">
        <v>486.45</v>
      </c>
      <c r="K16" s="21">
        <v>839.65099999999995</v>
      </c>
      <c r="L16" s="19">
        <v>72.497</v>
      </c>
      <c r="M16" s="20">
        <v>24.978999999999999</v>
      </c>
      <c r="N16" s="20">
        <v>29.516999999999999</v>
      </c>
      <c r="O16" s="20">
        <v>27.436</v>
      </c>
      <c r="P16" s="21">
        <v>1197.683</v>
      </c>
      <c r="Q16" s="26">
        <f t="shared" si="0"/>
        <v>1.0588299614271538E-5</v>
      </c>
      <c r="R16" s="6">
        <f t="shared" si="1"/>
        <v>2.2334295156714225E-2</v>
      </c>
      <c r="S16" s="6">
        <f t="shared" si="2"/>
        <v>6.6739826170842806E-3</v>
      </c>
      <c r="T16" s="27">
        <f t="shared" si="3"/>
        <v>1.2626440026564376E-3</v>
      </c>
      <c r="U16" s="26">
        <f t="shared" si="4"/>
        <v>9.2514642528775539E-6</v>
      </c>
      <c r="V16" s="27">
        <f t="shared" si="5"/>
        <v>5.598301611875663E-3</v>
      </c>
      <c r="W16" s="26">
        <f t="shared" si="6"/>
        <v>0.03</v>
      </c>
      <c r="X16" s="6">
        <f t="shared" si="7"/>
        <v>6.0000000000000001E-3</v>
      </c>
      <c r="Y16" s="27">
        <f t="shared" si="8"/>
        <v>1.7999999999999999E-2</v>
      </c>
      <c r="Z16" s="28">
        <f t="shared" si="9"/>
        <v>0.2</v>
      </c>
      <c r="AA16" s="120">
        <f t="shared" si="10"/>
        <v>0.04</v>
      </c>
      <c r="AB16" s="29">
        <f t="shared" si="11"/>
        <v>0.12</v>
      </c>
      <c r="AC16" s="24">
        <f t="shared" si="12"/>
        <v>5</v>
      </c>
      <c r="AD16" s="121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18">
        <v>10700</v>
      </c>
      <c r="B17" s="122" t="s">
        <v>305</v>
      </c>
      <c r="C17" s="123" t="str">
        <f>Rollover!A17</f>
        <v>GMC</v>
      </c>
      <c r="D17" s="10" t="str">
        <f>Rollover!B17</f>
        <v>Sierra 1500 PU/CC RWD</v>
      </c>
      <c r="E17" s="10" t="s">
        <v>88</v>
      </c>
      <c r="F17" s="72">
        <f>Rollover!C17</f>
        <v>2019</v>
      </c>
      <c r="G17" s="19">
        <v>74.131</v>
      </c>
      <c r="H17" s="20">
        <v>17.524000000000001</v>
      </c>
      <c r="I17" s="20">
        <v>20.529</v>
      </c>
      <c r="J17" s="20">
        <v>486.45</v>
      </c>
      <c r="K17" s="21">
        <v>839.65099999999995</v>
      </c>
      <c r="L17" s="19">
        <v>72.497</v>
      </c>
      <c r="M17" s="20">
        <v>24.978999999999999</v>
      </c>
      <c r="N17" s="20">
        <v>29.516999999999999</v>
      </c>
      <c r="O17" s="20">
        <v>27.436</v>
      </c>
      <c r="P17" s="21">
        <v>1197.683</v>
      </c>
      <c r="Q17" s="26">
        <f t="shared" si="0"/>
        <v>1.0588299614271538E-5</v>
      </c>
      <c r="R17" s="6">
        <f t="shared" si="1"/>
        <v>2.2334295156714225E-2</v>
      </c>
      <c r="S17" s="6">
        <f t="shared" si="2"/>
        <v>6.6739826170842806E-3</v>
      </c>
      <c r="T17" s="27">
        <f t="shared" si="3"/>
        <v>1.2626440026564376E-3</v>
      </c>
      <c r="U17" s="26">
        <f t="shared" si="4"/>
        <v>9.2514642528775539E-6</v>
      </c>
      <c r="V17" s="27">
        <f t="shared" si="5"/>
        <v>5.598301611875663E-3</v>
      </c>
      <c r="W17" s="26">
        <f t="shared" si="6"/>
        <v>0.03</v>
      </c>
      <c r="X17" s="6">
        <f t="shared" si="7"/>
        <v>6.0000000000000001E-3</v>
      </c>
      <c r="Y17" s="27">
        <f t="shared" si="8"/>
        <v>1.7999999999999999E-2</v>
      </c>
      <c r="Z17" s="28">
        <f t="shared" si="9"/>
        <v>0.2</v>
      </c>
      <c r="AA17" s="120">
        <f t="shared" si="10"/>
        <v>0.04</v>
      </c>
      <c r="AB17" s="29">
        <f t="shared" si="11"/>
        <v>0.12</v>
      </c>
      <c r="AC17" s="24">
        <f t="shared" si="12"/>
        <v>5</v>
      </c>
      <c r="AD17" s="121">
        <f t="shared" si="13"/>
        <v>5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18">
        <v>10700</v>
      </c>
      <c r="B18" s="122" t="s">
        <v>305</v>
      </c>
      <c r="C18" s="123" t="str">
        <f>Rollover!A18</f>
        <v>GMC</v>
      </c>
      <c r="D18" s="10" t="str">
        <f>Rollover!B18</f>
        <v>Sierra 1500 PU/CC 4WD</v>
      </c>
      <c r="E18" s="10" t="s">
        <v>88</v>
      </c>
      <c r="F18" s="72">
        <f>Rollover!C18</f>
        <v>2019</v>
      </c>
      <c r="G18" s="19">
        <v>74.131</v>
      </c>
      <c r="H18" s="20">
        <v>17.524000000000001</v>
      </c>
      <c r="I18" s="20">
        <v>20.529</v>
      </c>
      <c r="J18" s="20">
        <v>486.45</v>
      </c>
      <c r="K18" s="21">
        <v>839.65099999999995</v>
      </c>
      <c r="L18" s="19">
        <v>72.497</v>
      </c>
      <c r="M18" s="20">
        <v>24.978999999999999</v>
      </c>
      <c r="N18" s="20">
        <v>29.516999999999999</v>
      </c>
      <c r="O18" s="20">
        <v>27.436</v>
      </c>
      <c r="P18" s="21">
        <v>1197.683</v>
      </c>
      <c r="Q18" s="26">
        <f t="shared" si="0"/>
        <v>1.0588299614271538E-5</v>
      </c>
      <c r="R18" s="6">
        <f t="shared" si="1"/>
        <v>2.2334295156714225E-2</v>
      </c>
      <c r="S18" s="6">
        <f t="shared" si="2"/>
        <v>6.6739826170842806E-3</v>
      </c>
      <c r="T18" s="27">
        <f t="shared" si="3"/>
        <v>1.2626440026564376E-3</v>
      </c>
      <c r="U18" s="26">
        <f t="shared" si="4"/>
        <v>9.2514642528775539E-6</v>
      </c>
      <c r="V18" s="27">
        <f t="shared" si="5"/>
        <v>5.598301611875663E-3</v>
      </c>
      <c r="W18" s="26">
        <f t="shared" si="6"/>
        <v>0.03</v>
      </c>
      <c r="X18" s="6">
        <f t="shared" si="7"/>
        <v>6.0000000000000001E-3</v>
      </c>
      <c r="Y18" s="27">
        <f t="shared" si="8"/>
        <v>1.7999999999999999E-2</v>
      </c>
      <c r="Z18" s="28">
        <f t="shared" si="9"/>
        <v>0.2</v>
      </c>
      <c r="AA18" s="120">
        <f t="shared" si="10"/>
        <v>0.04</v>
      </c>
      <c r="AB18" s="29">
        <f t="shared" si="11"/>
        <v>0.12</v>
      </c>
      <c r="AC18" s="24">
        <f t="shared" si="12"/>
        <v>5</v>
      </c>
      <c r="AD18" s="121">
        <f t="shared" si="13"/>
        <v>5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3.15" customHeight="1">
      <c r="A19" s="65">
        <v>10705</v>
      </c>
      <c r="B19" s="119" t="s">
        <v>310</v>
      </c>
      <c r="C19" s="30" t="str">
        <f>Rollover!A19</f>
        <v>Chevrolet</v>
      </c>
      <c r="D19" s="50" t="str">
        <f>Rollover!B19</f>
        <v>Silverado 1500 PU/EC RWD</v>
      </c>
      <c r="E19" s="10" t="s">
        <v>88</v>
      </c>
      <c r="F19" s="72">
        <f>Rollover!C19</f>
        <v>2019</v>
      </c>
      <c r="G19" s="11">
        <v>72.936000000000007</v>
      </c>
      <c r="H19" s="12">
        <v>19.495999999999999</v>
      </c>
      <c r="I19" s="12">
        <v>24.77</v>
      </c>
      <c r="J19" s="12">
        <v>489.98899999999998</v>
      </c>
      <c r="K19" s="13">
        <v>1055.3589999999999</v>
      </c>
      <c r="L19" s="11">
        <v>87.144999999999996</v>
      </c>
      <c r="M19" s="12">
        <v>29.477</v>
      </c>
      <c r="N19" s="12">
        <v>31.512</v>
      </c>
      <c r="O19" s="12">
        <v>41.973999999999997</v>
      </c>
      <c r="P19" s="13">
        <v>2268.2689999999998</v>
      </c>
      <c r="Q19" s="26">
        <f t="shared" si="0"/>
        <v>9.5967588393354636E-6</v>
      </c>
      <c r="R19" s="6">
        <f t="shared" si="1"/>
        <v>2.6653553438380093E-2</v>
      </c>
      <c r="S19" s="6">
        <f t="shared" si="2"/>
        <v>6.7242130065810219E-3</v>
      </c>
      <c r="T19" s="27">
        <f t="shared" si="3"/>
        <v>1.6002320743062374E-3</v>
      </c>
      <c r="U19" s="26">
        <f t="shared" si="4"/>
        <v>2.747177933751468E-5</v>
      </c>
      <c r="V19" s="27">
        <f t="shared" si="5"/>
        <v>1.516734248716122E-2</v>
      </c>
      <c r="W19" s="26">
        <f t="shared" si="6"/>
        <v>3.5000000000000003E-2</v>
      </c>
      <c r="X19" s="6">
        <f t="shared" si="7"/>
        <v>1.4999999999999999E-2</v>
      </c>
      <c r="Y19" s="27">
        <f t="shared" si="8"/>
        <v>2.5000000000000001E-2</v>
      </c>
      <c r="Z19" s="28">
        <f t="shared" si="9"/>
        <v>0.23</v>
      </c>
      <c r="AA19" s="120">
        <f t="shared" si="10"/>
        <v>0.1</v>
      </c>
      <c r="AB19" s="29">
        <f t="shared" si="11"/>
        <v>0.17</v>
      </c>
      <c r="AC19" s="24">
        <f t="shared" si="12"/>
        <v>5</v>
      </c>
      <c r="AD19" s="121">
        <f t="shared" si="13"/>
        <v>5</v>
      </c>
      <c r="AE19" s="25">
        <f t="shared" si="1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3.15" customHeight="1">
      <c r="A20" s="65">
        <v>10705</v>
      </c>
      <c r="B20" s="119" t="s">
        <v>310</v>
      </c>
      <c r="C20" s="30" t="str">
        <f>Rollover!A20</f>
        <v>Chevrolet</v>
      </c>
      <c r="D20" s="50" t="str">
        <f>Rollover!B20</f>
        <v>Silverado 1500 PU/EC 4WD</v>
      </c>
      <c r="E20" s="10" t="s">
        <v>88</v>
      </c>
      <c r="F20" s="72">
        <f>Rollover!C20</f>
        <v>2019</v>
      </c>
      <c r="G20" s="11">
        <v>72.936000000000007</v>
      </c>
      <c r="H20" s="12">
        <v>19.495999999999999</v>
      </c>
      <c r="I20" s="12">
        <v>24.77</v>
      </c>
      <c r="J20" s="12">
        <v>489.98899999999998</v>
      </c>
      <c r="K20" s="13">
        <v>1055.3589999999999</v>
      </c>
      <c r="L20" s="11">
        <v>87.144999999999996</v>
      </c>
      <c r="M20" s="12">
        <v>29.477</v>
      </c>
      <c r="N20" s="12">
        <v>31.512</v>
      </c>
      <c r="O20" s="12">
        <v>41.973999999999997</v>
      </c>
      <c r="P20" s="13">
        <v>2268.2689999999998</v>
      </c>
      <c r="Q20" s="26">
        <f t="shared" si="0"/>
        <v>9.5967588393354636E-6</v>
      </c>
      <c r="R20" s="6">
        <f t="shared" si="1"/>
        <v>2.6653553438380093E-2</v>
      </c>
      <c r="S20" s="6">
        <f t="shared" si="2"/>
        <v>6.7242130065810219E-3</v>
      </c>
      <c r="T20" s="27">
        <f t="shared" si="3"/>
        <v>1.6002320743062374E-3</v>
      </c>
      <c r="U20" s="26">
        <f t="shared" si="4"/>
        <v>2.747177933751468E-5</v>
      </c>
      <c r="V20" s="27">
        <f t="shared" si="5"/>
        <v>1.516734248716122E-2</v>
      </c>
      <c r="W20" s="26">
        <f t="shared" si="6"/>
        <v>3.5000000000000003E-2</v>
      </c>
      <c r="X20" s="6">
        <f t="shared" si="7"/>
        <v>1.4999999999999999E-2</v>
      </c>
      <c r="Y20" s="27">
        <f t="shared" si="8"/>
        <v>2.5000000000000001E-2</v>
      </c>
      <c r="Z20" s="28">
        <f t="shared" si="9"/>
        <v>0.23</v>
      </c>
      <c r="AA20" s="120">
        <f t="shared" si="10"/>
        <v>0.1</v>
      </c>
      <c r="AB20" s="29">
        <f t="shared" si="11"/>
        <v>0.17</v>
      </c>
      <c r="AC20" s="24">
        <f t="shared" si="12"/>
        <v>5</v>
      </c>
      <c r="AD20" s="121">
        <f t="shared" si="13"/>
        <v>5</v>
      </c>
      <c r="AE20" s="25">
        <f t="shared" si="1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>
      <c r="A21" s="65">
        <v>10705</v>
      </c>
      <c r="B21" s="119" t="s">
        <v>310</v>
      </c>
      <c r="C21" s="123" t="str">
        <f>Rollover!A21</f>
        <v>GMC</v>
      </c>
      <c r="D21" s="10" t="str">
        <f>Rollover!B21</f>
        <v>Sierra 1500 PU/EC RWD</v>
      </c>
      <c r="E21" s="10" t="s">
        <v>88</v>
      </c>
      <c r="F21" s="72">
        <f>Rollover!C21</f>
        <v>2019</v>
      </c>
      <c r="G21" s="11">
        <v>72.936000000000007</v>
      </c>
      <c r="H21" s="12">
        <v>19.495999999999999</v>
      </c>
      <c r="I21" s="12">
        <v>24.77</v>
      </c>
      <c r="J21" s="12">
        <v>489.98899999999998</v>
      </c>
      <c r="K21" s="13">
        <v>1055.3589999999999</v>
      </c>
      <c r="L21" s="11">
        <v>87.144999999999996</v>
      </c>
      <c r="M21" s="12">
        <v>29.477</v>
      </c>
      <c r="N21" s="12">
        <v>31.512</v>
      </c>
      <c r="O21" s="12">
        <v>41.973999999999997</v>
      </c>
      <c r="P21" s="13">
        <v>2268.2689999999998</v>
      </c>
      <c r="Q21" s="26">
        <f t="shared" si="0"/>
        <v>9.5967588393354636E-6</v>
      </c>
      <c r="R21" s="6">
        <f t="shared" si="1"/>
        <v>2.6653553438380093E-2</v>
      </c>
      <c r="S21" s="6">
        <f t="shared" si="2"/>
        <v>6.7242130065810219E-3</v>
      </c>
      <c r="T21" s="27">
        <f t="shared" si="3"/>
        <v>1.6002320743062374E-3</v>
      </c>
      <c r="U21" s="26">
        <f t="shared" si="4"/>
        <v>2.747177933751468E-5</v>
      </c>
      <c r="V21" s="27">
        <f t="shared" si="5"/>
        <v>1.516734248716122E-2</v>
      </c>
      <c r="W21" s="26">
        <f t="shared" si="6"/>
        <v>3.5000000000000003E-2</v>
      </c>
      <c r="X21" s="6">
        <f t="shared" si="7"/>
        <v>1.4999999999999999E-2</v>
      </c>
      <c r="Y21" s="27">
        <f t="shared" si="8"/>
        <v>2.5000000000000001E-2</v>
      </c>
      <c r="Z21" s="28">
        <f t="shared" si="9"/>
        <v>0.23</v>
      </c>
      <c r="AA21" s="120">
        <f t="shared" si="10"/>
        <v>0.1</v>
      </c>
      <c r="AB21" s="29">
        <f t="shared" si="11"/>
        <v>0.17</v>
      </c>
      <c r="AC21" s="24">
        <f t="shared" si="12"/>
        <v>5</v>
      </c>
      <c r="AD21" s="121">
        <f t="shared" si="13"/>
        <v>5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>
      <c r="A22" s="65">
        <v>10705</v>
      </c>
      <c r="B22" s="119" t="s">
        <v>310</v>
      </c>
      <c r="C22" s="123" t="str">
        <f>Rollover!A22</f>
        <v>GMC</v>
      </c>
      <c r="D22" s="10" t="str">
        <f>Rollover!B22</f>
        <v>Sierra 1500 PU/EC 4WD</v>
      </c>
      <c r="E22" s="10" t="s">
        <v>88</v>
      </c>
      <c r="F22" s="72">
        <f>Rollover!C22</f>
        <v>2019</v>
      </c>
      <c r="G22" s="11">
        <v>72.936000000000007</v>
      </c>
      <c r="H22" s="12">
        <v>19.495999999999999</v>
      </c>
      <c r="I22" s="12">
        <v>24.77</v>
      </c>
      <c r="J22" s="12">
        <v>489.98899999999998</v>
      </c>
      <c r="K22" s="13">
        <v>1055.3589999999999</v>
      </c>
      <c r="L22" s="11">
        <v>87.144999999999996</v>
      </c>
      <c r="M22" s="12">
        <v>29.477</v>
      </c>
      <c r="N22" s="12">
        <v>31.512</v>
      </c>
      <c r="O22" s="12">
        <v>41.973999999999997</v>
      </c>
      <c r="P22" s="13">
        <v>2268.2689999999998</v>
      </c>
      <c r="Q22" s="26">
        <f t="shared" si="0"/>
        <v>9.5967588393354636E-6</v>
      </c>
      <c r="R22" s="6">
        <f t="shared" si="1"/>
        <v>2.6653553438380093E-2</v>
      </c>
      <c r="S22" s="6">
        <f t="shared" si="2"/>
        <v>6.7242130065810219E-3</v>
      </c>
      <c r="T22" s="27">
        <f t="shared" si="3"/>
        <v>1.6002320743062374E-3</v>
      </c>
      <c r="U22" s="26">
        <f t="shared" si="4"/>
        <v>2.747177933751468E-5</v>
      </c>
      <c r="V22" s="27">
        <f t="shared" si="5"/>
        <v>1.516734248716122E-2</v>
      </c>
      <c r="W22" s="26">
        <f t="shared" si="6"/>
        <v>3.5000000000000003E-2</v>
      </c>
      <c r="X22" s="6">
        <f t="shared" si="7"/>
        <v>1.4999999999999999E-2</v>
      </c>
      <c r="Y22" s="27">
        <f t="shared" si="8"/>
        <v>2.5000000000000001E-2</v>
      </c>
      <c r="Z22" s="28">
        <f t="shared" si="9"/>
        <v>0.23</v>
      </c>
      <c r="AA22" s="120">
        <f t="shared" si="10"/>
        <v>0.1</v>
      </c>
      <c r="AB22" s="29">
        <f t="shared" si="11"/>
        <v>0.17</v>
      </c>
      <c r="AC22" s="24">
        <f t="shared" si="12"/>
        <v>5</v>
      </c>
      <c r="AD22" s="121">
        <f t="shared" si="13"/>
        <v>5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65">
        <v>10705</v>
      </c>
      <c r="B23" s="119" t="s">
        <v>310</v>
      </c>
      <c r="C23" s="123" t="str">
        <f>Rollover!A23</f>
        <v>Chevrolet</v>
      </c>
      <c r="D23" s="10" t="str">
        <f>Rollover!B23</f>
        <v>Silverado 1500 PU/RC RWD</v>
      </c>
      <c r="E23" s="10" t="s">
        <v>88</v>
      </c>
      <c r="F23" s="72">
        <f>Rollover!C23</f>
        <v>2019</v>
      </c>
      <c r="G23" s="11">
        <v>72.936000000000007</v>
      </c>
      <c r="H23" s="12">
        <v>19.495999999999999</v>
      </c>
      <c r="I23" s="12">
        <v>24.77</v>
      </c>
      <c r="J23" s="12">
        <v>489.98899999999998</v>
      </c>
      <c r="K23" s="13">
        <v>1055.3589999999999</v>
      </c>
      <c r="L23" s="11" t="s">
        <v>213</v>
      </c>
      <c r="M23" s="12"/>
      <c r="N23" s="12"/>
      <c r="O23" s="12"/>
      <c r="P23" s="13"/>
      <c r="Q23" s="26">
        <f t="shared" si="0"/>
        <v>9.5967588393354636E-6</v>
      </c>
      <c r="R23" s="6">
        <f t="shared" si="1"/>
        <v>2.6653553438380093E-2</v>
      </c>
      <c r="S23" s="6">
        <f t="shared" si="2"/>
        <v>6.7242130065810219E-3</v>
      </c>
      <c r="T23" s="27">
        <f t="shared" si="3"/>
        <v>1.6002320743062374E-3</v>
      </c>
      <c r="U23" s="26" t="e">
        <f t="shared" si="4"/>
        <v>#VALUE!</v>
      </c>
      <c r="V23" s="27">
        <f t="shared" si="5"/>
        <v>1.8229037773026034E-3</v>
      </c>
      <c r="W23" s="26">
        <f t="shared" si="6"/>
        <v>3.5000000000000003E-2</v>
      </c>
      <c r="X23" s="6" t="str">
        <f t="shared" si="7"/>
        <v>N/A</v>
      </c>
      <c r="Y23" s="27">
        <f t="shared" si="8"/>
        <v>3.5000000000000003E-2</v>
      </c>
      <c r="Z23" s="28">
        <f t="shared" si="9"/>
        <v>0.23</v>
      </c>
      <c r="AA23" s="120" t="str">
        <f t="shared" si="10"/>
        <v>N/A</v>
      </c>
      <c r="AB23" s="29">
        <f t="shared" si="11"/>
        <v>0.23</v>
      </c>
      <c r="AC23" s="24">
        <f t="shared" si="12"/>
        <v>5</v>
      </c>
      <c r="AD23" s="121" t="str">
        <f t="shared" si="13"/>
        <v>N/A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65">
        <v>10705</v>
      </c>
      <c r="B24" s="119" t="s">
        <v>310</v>
      </c>
      <c r="C24" s="123" t="str">
        <f>Rollover!A24</f>
        <v>Chevrolet</v>
      </c>
      <c r="D24" s="10" t="str">
        <f>Rollover!B24</f>
        <v>Silverado 1500 PU/RC 4WD</v>
      </c>
      <c r="E24" s="10" t="s">
        <v>88</v>
      </c>
      <c r="F24" s="72">
        <f>Rollover!C24</f>
        <v>2019</v>
      </c>
      <c r="G24" s="11">
        <v>72.936000000000007</v>
      </c>
      <c r="H24" s="12">
        <v>19.495999999999999</v>
      </c>
      <c r="I24" s="12">
        <v>24.77</v>
      </c>
      <c r="J24" s="12">
        <v>489.98899999999998</v>
      </c>
      <c r="K24" s="13">
        <v>1055.3589999999999</v>
      </c>
      <c r="L24" s="11" t="s">
        <v>213</v>
      </c>
      <c r="M24" s="12"/>
      <c r="N24" s="12"/>
      <c r="O24" s="12"/>
      <c r="P24" s="13"/>
      <c r="Q24" s="26">
        <f t="shared" si="0"/>
        <v>9.5967588393354636E-6</v>
      </c>
      <c r="R24" s="6">
        <f t="shared" si="1"/>
        <v>2.6653553438380093E-2</v>
      </c>
      <c r="S24" s="6">
        <f t="shared" si="2"/>
        <v>6.7242130065810219E-3</v>
      </c>
      <c r="T24" s="27">
        <f t="shared" si="3"/>
        <v>1.6002320743062374E-3</v>
      </c>
      <c r="U24" s="26" t="e">
        <f t="shared" si="4"/>
        <v>#VALUE!</v>
      </c>
      <c r="V24" s="27">
        <f t="shared" si="5"/>
        <v>1.8229037773026034E-3</v>
      </c>
      <c r="W24" s="26">
        <f t="shared" si="6"/>
        <v>3.5000000000000003E-2</v>
      </c>
      <c r="X24" s="6" t="str">
        <f t="shared" si="7"/>
        <v>N/A</v>
      </c>
      <c r="Y24" s="27">
        <f t="shared" si="8"/>
        <v>3.5000000000000003E-2</v>
      </c>
      <c r="Z24" s="28">
        <f t="shared" si="9"/>
        <v>0.23</v>
      </c>
      <c r="AA24" s="120" t="str">
        <f t="shared" si="10"/>
        <v>N/A</v>
      </c>
      <c r="AB24" s="29">
        <f t="shared" si="11"/>
        <v>0.23</v>
      </c>
      <c r="AC24" s="24">
        <f t="shared" si="12"/>
        <v>5</v>
      </c>
      <c r="AD24" s="121" t="str">
        <f t="shared" si="13"/>
        <v>N/A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3.15" customHeight="1">
      <c r="A25" s="65">
        <v>10705</v>
      </c>
      <c r="B25" s="119" t="s">
        <v>310</v>
      </c>
      <c r="C25" s="123" t="str">
        <f>Rollover!A25</f>
        <v>GMC</v>
      </c>
      <c r="D25" s="10" t="str">
        <f>Rollover!B25</f>
        <v>Sierra 1500 PU/RC RWD</v>
      </c>
      <c r="E25" s="10" t="s">
        <v>88</v>
      </c>
      <c r="F25" s="72">
        <f>Rollover!C25</f>
        <v>2019</v>
      </c>
      <c r="G25" s="11">
        <v>72.936000000000007</v>
      </c>
      <c r="H25" s="12">
        <v>19.495999999999999</v>
      </c>
      <c r="I25" s="12">
        <v>24.77</v>
      </c>
      <c r="J25" s="12">
        <v>489.98899999999998</v>
      </c>
      <c r="K25" s="13">
        <v>1055.3589999999999</v>
      </c>
      <c r="L25" s="11" t="s">
        <v>213</v>
      </c>
      <c r="M25" s="12"/>
      <c r="N25" s="12"/>
      <c r="O25" s="12"/>
      <c r="P25" s="13"/>
      <c r="Q25" s="26">
        <f t="shared" si="0"/>
        <v>9.5967588393354636E-6</v>
      </c>
      <c r="R25" s="6">
        <f t="shared" si="1"/>
        <v>2.6653553438380093E-2</v>
      </c>
      <c r="S25" s="6">
        <f t="shared" si="2"/>
        <v>6.7242130065810219E-3</v>
      </c>
      <c r="T25" s="27">
        <f t="shared" si="3"/>
        <v>1.6002320743062374E-3</v>
      </c>
      <c r="U25" s="26" t="e">
        <f t="shared" si="4"/>
        <v>#VALUE!</v>
      </c>
      <c r="V25" s="27">
        <f t="shared" si="5"/>
        <v>1.8229037773026034E-3</v>
      </c>
      <c r="W25" s="26">
        <f t="shared" si="6"/>
        <v>3.5000000000000003E-2</v>
      </c>
      <c r="X25" s="6" t="str">
        <f t="shared" si="7"/>
        <v>N/A</v>
      </c>
      <c r="Y25" s="27">
        <f t="shared" si="8"/>
        <v>3.5000000000000003E-2</v>
      </c>
      <c r="Z25" s="28">
        <f t="shared" si="9"/>
        <v>0.23</v>
      </c>
      <c r="AA25" s="120" t="str">
        <f t="shared" si="10"/>
        <v>N/A</v>
      </c>
      <c r="AB25" s="29">
        <f t="shared" si="11"/>
        <v>0.23</v>
      </c>
      <c r="AC25" s="24">
        <f t="shared" si="12"/>
        <v>5</v>
      </c>
      <c r="AD25" s="121" t="str">
        <f t="shared" si="13"/>
        <v>N/A</v>
      </c>
      <c r="AE25" s="25">
        <f t="shared" si="14"/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13.15" customHeight="1">
      <c r="A26" s="65">
        <v>10705</v>
      </c>
      <c r="B26" s="119" t="s">
        <v>310</v>
      </c>
      <c r="C26" s="123" t="str">
        <f>Rollover!A26</f>
        <v>GMC</v>
      </c>
      <c r="D26" s="10" t="str">
        <f>Rollover!B26</f>
        <v>Sierra 1500 PU/RC 4WD</v>
      </c>
      <c r="E26" s="10" t="s">
        <v>88</v>
      </c>
      <c r="F26" s="72">
        <f>Rollover!C26</f>
        <v>2019</v>
      </c>
      <c r="G26" s="11">
        <v>72.936000000000007</v>
      </c>
      <c r="H26" s="12">
        <v>19.495999999999999</v>
      </c>
      <c r="I26" s="12">
        <v>24.77</v>
      </c>
      <c r="J26" s="12">
        <v>489.98899999999998</v>
      </c>
      <c r="K26" s="13">
        <v>1055.3589999999999</v>
      </c>
      <c r="L26" s="11" t="s">
        <v>213</v>
      </c>
      <c r="M26" s="12"/>
      <c r="N26" s="12"/>
      <c r="O26" s="12"/>
      <c r="P26" s="13"/>
      <c r="Q26" s="26">
        <f t="shared" si="0"/>
        <v>9.5967588393354636E-6</v>
      </c>
      <c r="R26" s="6">
        <f t="shared" si="1"/>
        <v>2.6653553438380093E-2</v>
      </c>
      <c r="S26" s="6">
        <f t="shared" si="2"/>
        <v>6.7242130065810219E-3</v>
      </c>
      <c r="T26" s="27">
        <f t="shared" si="3"/>
        <v>1.6002320743062374E-3</v>
      </c>
      <c r="U26" s="26" t="e">
        <f t="shared" si="4"/>
        <v>#VALUE!</v>
      </c>
      <c r="V26" s="27">
        <f t="shared" si="5"/>
        <v>1.8229037773026034E-3</v>
      </c>
      <c r="W26" s="26">
        <f t="shared" si="6"/>
        <v>3.5000000000000003E-2</v>
      </c>
      <c r="X26" s="6" t="str">
        <f t="shared" si="7"/>
        <v>N/A</v>
      </c>
      <c r="Y26" s="27">
        <f t="shared" si="8"/>
        <v>3.5000000000000003E-2</v>
      </c>
      <c r="Z26" s="28">
        <f t="shared" si="9"/>
        <v>0.23</v>
      </c>
      <c r="AA26" s="120" t="str">
        <f t="shared" si="10"/>
        <v>N/A</v>
      </c>
      <c r="AB26" s="29">
        <f t="shared" si="11"/>
        <v>0.23</v>
      </c>
      <c r="AC26" s="24">
        <f t="shared" si="12"/>
        <v>5</v>
      </c>
      <c r="AD26" s="121" t="str">
        <f t="shared" si="13"/>
        <v>N/A</v>
      </c>
      <c r="AE26" s="25">
        <f t="shared" si="14"/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65">
        <v>8664</v>
      </c>
      <c r="B27" s="65" t="s">
        <v>184</v>
      </c>
      <c r="C27" s="30" t="str">
        <f>Rollover!A27</f>
        <v>Chevrolet</v>
      </c>
      <c r="D27" s="50" t="str">
        <f>Rollover!B27</f>
        <v>Silverado 2500 PU/EC RWD</v>
      </c>
      <c r="E27" s="10" t="s">
        <v>88</v>
      </c>
      <c r="F27" s="72">
        <f>Rollover!C27</f>
        <v>2019</v>
      </c>
      <c r="G27" s="11">
        <v>30.782</v>
      </c>
      <c r="H27" s="12">
        <v>18.145</v>
      </c>
      <c r="I27" s="12">
        <v>30.512</v>
      </c>
      <c r="J27" s="12">
        <v>427.64</v>
      </c>
      <c r="K27" s="13">
        <v>1184.578</v>
      </c>
      <c r="L27" s="11">
        <v>29.309000000000001</v>
      </c>
      <c r="M27" s="12">
        <v>8.8030000000000008</v>
      </c>
      <c r="N27" s="12">
        <v>22.277999999999999</v>
      </c>
      <c r="O27" s="12">
        <v>1.403</v>
      </c>
      <c r="P27" s="13">
        <v>1183.692</v>
      </c>
      <c r="Q27" s="26">
        <f t="shared" ref="Q27:Q71" si="15">NORMDIST(LN(G27),7.45231,0.73998,1)</f>
        <v>2.6662786942231189E-8</v>
      </c>
      <c r="R27" s="6">
        <f t="shared" ref="R27:R71" si="16">1/(1+EXP(5.3895-0.0919*H27))</f>
        <v>2.3615008588774373E-2</v>
      </c>
      <c r="S27" s="6">
        <f t="shared" ref="S27:S71" si="17">1/(1+EXP(6.04044-0.002133*J27))</f>
        <v>5.8918036323217437E-3</v>
      </c>
      <c r="T27" s="27">
        <f t="shared" ref="T27:T71" si="18">1/(1+EXP(7.5969-0.0011*K27))</f>
        <v>1.8441992585792898E-3</v>
      </c>
      <c r="U27" s="26">
        <f t="shared" ref="U27:U71" si="19">NORMDIST(LN(L27),7.45231,0.73998,1)</f>
        <v>1.8341892864512963E-8</v>
      </c>
      <c r="V27" s="27">
        <f t="shared" ref="V27:V71" si="20">1/(1+EXP(6.3055-0.00094*P27))</f>
        <v>5.5255615214235883E-3</v>
      </c>
      <c r="W27" s="26">
        <f t="shared" ref="W27:W71" si="21">ROUND(1-(1-Q27)*(1-R27)*(1-S27)*(1-T27),3)</f>
        <v>3.1E-2</v>
      </c>
      <c r="X27" s="6">
        <f t="shared" ref="X27:X71" si="22">IF(L27="N/A",L27,ROUND(1-(1-U27)*(1-V27),3))</f>
        <v>6.0000000000000001E-3</v>
      </c>
      <c r="Y27" s="27">
        <f t="shared" ref="Y27:Y71" si="23">ROUND(AVERAGE(W27:X27),3)</f>
        <v>1.9E-2</v>
      </c>
      <c r="Z27" s="28">
        <f t="shared" ref="Z27:Z71" si="24">ROUND(W27/0.15,2)</f>
        <v>0.21</v>
      </c>
      <c r="AA27" s="120">
        <f t="shared" ref="AA27:AA71" si="25">IF(L27="N/A", L27, ROUND(X27/0.15,2))</f>
        <v>0.04</v>
      </c>
      <c r="AB27" s="29">
        <f t="shared" ref="AB27:AB71" si="26">ROUND(Y27/0.15,2)</f>
        <v>0.13</v>
      </c>
      <c r="AC27" s="24">
        <f t="shared" ref="AC27:AC71" si="27">IF(Z27&lt;0.67,5,IF(Z27&lt;1,4,IF(Z27&lt;1.33,3,IF(Z27&lt;2.67,2,1))))</f>
        <v>5</v>
      </c>
      <c r="AD27" s="121">
        <f t="shared" ref="AD27:AD71" si="28">IF(L27="N/A",L27,IF(AA27&lt;0.67,5,IF(AA27&lt;1,4,IF(AA27&lt;1.33,3,IF(AA27&lt;2.67,2,1)))))</f>
        <v>5</v>
      </c>
      <c r="AE27" s="25">
        <f t="shared" ref="AE27:AE71" si="29">IF(AB27&lt;0.67,5,IF(AB27&lt;1,4,IF(AB27&lt;1.33,3,IF(AB27&lt;2.67,2,1))))</f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65">
        <v>8664</v>
      </c>
      <c r="B28" s="65" t="s">
        <v>184</v>
      </c>
      <c r="C28" s="30" t="str">
        <f>Rollover!A28</f>
        <v>Chevrolet</v>
      </c>
      <c r="D28" s="50" t="str">
        <f>Rollover!B28</f>
        <v>Silverado 2500 PU/EC 4WD</v>
      </c>
      <c r="E28" s="10" t="s">
        <v>88</v>
      </c>
      <c r="F28" s="72">
        <f>Rollover!C28</f>
        <v>2019</v>
      </c>
      <c r="G28" s="11">
        <v>30.782</v>
      </c>
      <c r="H28" s="12">
        <v>18.145</v>
      </c>
      <c r="I28" s="12">
        <v>30.512</v>
      </c>
      <c r="J28" s="12">
        <v>427.64</v>
      </c>
      <c r="K28" s="13">
        <v>1184.578</v>
      </c>
      <c r="L28" s="11">
        <v>29.309000000000001</v>
      </c>
      <c r="M28" s="12">
        <v>8.8030000000000008</v>
      </c>
      <c r="N28" s="12">
        <v>22.277999999999999</v>
      </c>
      <c r="O28" s="12">
        <v>1.403</v>
      </c>
      <c r="P28" s="13">
        <v>1183.692</v>
      </c>
      <c r="Q28" s="26">
        <f t="shared" ref="Q28:Q46" si="30">NORMDIST(LN(G28),7.45231,0.73998,1)</f>
        <v>2.6662786942231189E-8</v>
      </c>
      <c r="R28" s="6">
        <f t="shared" ref="R28:R46" si="31">1/(1+EXP(5.3895-0.0919*H28))</f>
        <v>2.3615008588774373E-2</v>
      </c>
      <c r="S28" s="6">
        <f t="shared" ref="S28:S46" si="32">1/(1+EXP(6.04044-0.002133*J28))</f>
        <v>5.8918036323217437E-3</v>
      </c>
      <c r="T28" s="27">
        <f t="shared" ref="T28:T46" si="33">1/(1+EXP(7.5969-0.0011*K28))</f>
        <v>1.8441992585792898E-3</v>
      </c>
      <c r="U28" s="26">
        <f t="shared" ref="U28:U46" si="34">NORMDIST(LN(L28),7.45231,0.73998,1)</f>
        <v>1.8341892864512963E-8</v>
      </c>
      <c r="V28" s="27">
        <f t="shared" ref="V28:V46" si="35">1/(1+EXP(6.3055-0.00094*P28))</f>
        <v>5.5255615214235883E-3</v>
      </c>
      <c r="W28" s="26">
        <f t="shared" ref="W28:W46" si="36">ROUND(1-(1-Q28)*(1-R28)*(1-S28)*(1-T28),3)</f>
        <v>3.1E-2</v>
      </c>
      <c r="X28" s="6">
        <f t="shared" ref="X28:X46" si="37">IF(L28="N/A",L28,ROUND(1-(1-U28)*(1-V28),3))</f>
        <v>6.0000000000000001E-3</v>
      </c>
      <c r="Y28" s="27">
        <f t="shared" ref="Y28:Y46" si="38">ROUND(AVERAGE(W28:X28),3)</f>
        <v>1.9E-2</v>
      </c>
      <c r="Z28" s="28">
        <f t="shared" ref="Z28:Z46" si="39">ROUND(W28/0.15,2)</f>
        <v>0.21</v>
      </c>
      <c r="AA28" s="120">
        <f t="shared" ref="AA28:AA46" si="40">IF(L28="N/A", L28, ROUND(X28/0.15,2))</f>
        <v>0.04</v>
      </c>
      <c r="AB28" s="29">
        <f t="shared" ref="AB28:AB46" si="41">ROUND(Y28/0.15,2)</f>
        <v>0.13</v>
      </c>
      <c r="AC28" s="24">
        <f t="shared" ref="AC28:AC46" si="42">IF(Z28&lt;0.67,5,IF(Z28&lt;1,4,IF(Z28&lt;1.33,3,IF(Z28&lt;2.67,2,1))))</f>
        <v>5</v>
      </c>
      <c r="AD28" s="121">
        <f t="shared" ref="AD28:AD46" si="43">IF(L28="N/A",L28,IF(AA28&lt;0.67,5,IF(AA28&lt;1,4,IF(AA28&lt;1.33,3,IF(AA28&lt;2.67,2,1)))))</f>
        <v>5</v>
      </c>
      <c r="AE28" s="25">
        <f t="shared" ref="AE28:AE46" si="44">IF(AB28&lt;0.67,5,IF(AB28&lt;1,4,IF(AB28&lt;1.33,3,IF(AB28&lt;2.67,2,1))))</f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>
      <c r="A29" s="65">
        <v>8664</v>
      </c>
      <c r="B29" s="65" t="s">
        <v>184</v>
      </c>
      <c r="C29" s="123" t="str">
        <f>Rollover!A29</f>
        <v>GMC</v>
      </c>
      <c r="D29" s="10" t="str">
        <f>Rollover!B29</f>
        <v>Sierra 2500 PU/EC RWD</v>
      </c>
      <c r="E29" s="10" t="s">
        <v>88</v>
      </c>
      <c r="F29" s="72">
        <f>Rollover!C29</f>
        <v>2019</v>
      </c>
      <c r="G29" s="11">
        <v>30.782</v>
      </c>
      <c r="H29" s="12">
        <v>18.145</v>
      </c>
      <c r="I29" s="12">
        <v>30.512</v>
      </c>
      <c r="J29" s="12">
        <v>427.64</v>
      </c>
      <c r="K29" s="13">
        <v>1184.578</v>
      </c>
      <c r="L29" s="11">
        <v>29.309000000000001</v>
      </c>
      <c r="M29" s="12">
        <v>8.8030000000000008</v>
      </c>
      <c r="N29" s="12">
        <v>22.277999999999999</v>
      </c>
      <c r="O29" s="12">
        <v>1.403</v>
      </c>
      <c r="P29" s="13">
        <v>1183.692</v>
      </c>
      <c r="Q29" s="26">
        <f t="shared" si="30"/>
        <v>2.6662786942231189E-8</v>
      </c>
      <c r="R29" s="6">
        <f t="shared" si="31"/>
        <v>2.3615008588774373E-2</v>
      </c>
      <c r="S29" s="6">
        <f t="shared" si="32"/>
        <v>5.8918036323217437E-3</v>
      </c>
      <c r="T29" s="27">
        <f t="shared" si="33"/>
        <v>1.8441992585792898E-3</v>
      </c>
      <c r="U29" s="26">
        <f t="shared" si="34"/>
        <v>1.8341892864512963E-8</v>
      </c>
      <c r="V29" s="27">
        <f t="shared" si="35"/>
        <v>5.5255615214235883E-3</v>
      </c>
      <c r="W29" s="26">
        <f t="shared" si="36"/>
        <v>3.1E-2</v>
      </c>
      <c r="X29" s="6">
        <f t="shared" si="37"/>
        <v>6.0000000000000001E-3</v>
      </c>
      <c r="Y29" s="27">
        <f t="shared" si="38"/>
        <v>1.9E-2</v>
      </c>
      <c r="Z29" s="28">
        <f t="shared" si="39"/>
        <v>0.21</v>
      </c>
      <c r="AA29" s="120">
        <f t="shared" si="40"/>
        <v>0.04</v>
      </c>
      <c r="AB29" s="29">
        <f t="shared" si="41"/>
        <v>0.13</v>
      </c>
      <c r="AC29" s="24">
        <f t="shared" si="42"/>
        <v>5</v>
      </c>
      <c r="AD29" s="121">
        <f t="shared" si="43"/>
        <v>5</v>
      </c>
      <c r="AE29" s="25">
        <f t="shared" si="44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>
      <c r="A30" s="65">
        <v>8664</v>
      </c>
      <c r="B30" s="65" t="s">
        <v>184</v>
      </c>
      <c r="C30" s="123" t="str">
        <f>Rollover!A30</f>
        <v>GMC</v>
      </c>
      <c r="D30" s="10" t="str">
        <f>Rollover!B30</f>
        <v>Sierra 2500 PU/EC 4WD</v>
      </c>
      <c r="E30" s="10" t="s">
        <v>88</v>
      </c>
      <c r="F30" s="72">
        <f>Rollover!C30</f>
        <v>2019</v>
      </c>
      <c r="G30" s="11">
        <v>30.782</v>
      </c>
      <c r="H30" s="12">
        <v>18.145</v>
      </c>
      <c r="I30" s="12">
        <v>30.512</v>
      </c>
      <c r="J30" s="12">
        <v>427.64</v>
      </c>
      <c r="K30" s="13">
        <v>1184.578</v>
      </c>
      <c r="L30" s="11">
        <v>29.309000000000001</v>
      </c>
      <c r="M30" s="12">
        <v>8.8030000000000008</v>
      </c>
      <c r="N30" s="12">
        <v>22.277999999999999</v>
      </c>
      <c r="O30" s="12">
        <v>1.403</v>
      </c>
      <c r="P30" s="13">
        <v>1183.692</v>
      </c>
      <c r="Q30" s="26">
        <f t="shared" si="30"/>
        <v>2.6662786942231189E-8</v>
      </c>
      <c r="R30" s="6">
        <f t="shared" si="31"/>
        <v>2.3615008588774373E-2</v>
      </c>
      <c r="S30" s="6">
        <f t="shared" si="32"/>
        <v>5.8918036323217437E-3</v>
      </c>
      <c r="T30" s="27">
        <f t="shared" si="33"/>
        <v>1.8441992585792898E-3</v>
      </c>
      <c r="U30" s="26">
        <f t="shared" si="34"/>
        <v>1.8341892864512963E-8</v>
      </c>
      <c r="V30" s="27">
        <f t="shared" si="35"/>
        <v>5.5255615214235883E-3</v>
      </c>
      <c r="W30" s="26">
        <f t="shared" si="36"/>
        <v>3.1E-2</v>
      </c>
      <c r="X30" s="6">
        <f t="shared" si="37"/>
        <v>6.0000000000000001E-3</v>
      </c>
      <c r="Y30" s="27">
        <f t="shared" si="38"/>
        <v>1.9E-2</v>
      </c>
      <c r="Z30" s="28">
        <f t="shared" si="39"/>
        <v>0.21</v>
      </c>
      <c r="AA30" s="120">
        <f t="shared" si="40"/>
        <v>0.04</v>
      </c>
      <c r="AB30" s="29">
        <f t="shared" si="41"/>
        <v>0.13</v>
      </c>
      <c r="AC30" s="24">
        <f t="shared" si="42"/>
        <v>5</v>
      </c>
      <c r="AD30" s="121">
        <f t="shared" si="43"/>
        <v>5</v>
      </c>
      <c r="AE30" s="25">
        <f t="shared" si="44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65">
        <v>8664</v>
      </c>
      <c r="B31" s="65" t="s">
        <v>184</v>
      </c>
      <c r="C31" s="123" t="str">
        <f>Rollover!A31</f>
        <v>Chevrolet</v>
      </c>
      <c r="D31" s="10" t="str">
        <f>Rollover!B31</f>
        <v>Silverado 2500 PU/RC RWD</v>
      </c>
      <c r="E31" s="10" t="s">
        <v>88</v>
      </c>
      <c r="F31" s="72">
        <f>Rollover!C31</f>
        <v>2019</v>
      </c>
      <c r="G31" s="11">
        <v>30.782</v>
      </c>
      <c r="H31" s="12">
        <v>18.145</v>
      </c>
      <c r="I31" s="12">
        <v>30.512</v>
      </c>
      <c r="J31" s="12">
        <v>427.64</v>
      </c>
      <c r="K31" s="13">
        <v>1184.578</v>
      </c>
      <c r="L31" s="11" t="s">
        <v>213</v>
      </c>
      <c r="M31" s="12"/>
      <c r="N31" s="12"/>
      <c r="O31" s="12"/>
      <c r="P31" s="13"/>
      <c r="Q31" s="26">
        <f t="shared" si="30"/>
        <v>2.6662786942231189E-8</v>
      </c>
      <c r="R31" s="6">
        <f t="shared" si="31"/>
        <v>2.3615008588774373E-2</v>
      </c>
      <c r="S31" s="6">
        <f t="shared" si="32"/>
        <v>5.8918036323217437E-3</v>
      </c>
      <c r="T31" s="27">
        <f t="shared" si="33"/>
        <v>1.8441992585792898E-3</v>
      </c>
      <c r="U31" s="26" t="e">
        <f t="shared" si="34"/>
        <v>#VALUE!</v>
      </c>
      <c r="V31" s="27">
        <f t="shared" si="35"/>
        <v>1.8229037773026034E-3</v>
      </c>
      <c r="W31" s="26">
        <f t="shared" si="36"/>
        <v>3.1E-2</v>
      </c>
      <c r="X31" s="6" t="str">
        <f t="shared" si="37"/>
        <v>N/A</v>
      </c>
      <c r="Y31" s="27">
        <f t="shared" si="38"/>
        <v>3.1E-2</v>
      </c>
      <c r="Z31" s="28">
        <f t="shared" si="39"/>
        <v>0.21</v>
      </c>
      <c r="AA31" s="120" t="str">
        <f t="shared" si="40"/>
        <v>N/A</v>
      </c>
      <c r="AB31" s="29">
        <f t="shared" si="41"/>
        <v>0.21</v>
      </c>
      <c r="AC31" s="24">
        <f t="shared" si="42"/>
        <v>5</v>
      </c>
      <c r="AD31" s="121" t="str">
        <f t="shared" si="43"/>
        <v>N/A</v>
      </c>
      <c r="AE31" s="25">
        <f t="shared" si="44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65">
        <v>8664</v>
      </c>
      <c r="B32" s="65" t="s">
        <v>184</v>
      </c>
      <c r="C32" s="123" t="str">
        <f>Rollover!A32</f>
        <v>Chevrolet</v>
      </c>
      <c r="D32" s="10" t="str">
        <f>Rollover!B32</f>
        <v>Silverado 2500 PU/RC 4WD</v>
      </c>
      <c r="E32" s="10" t="s">
        <v>88</v>
      </c>
      <c r="F32" s="72">
        <f>Rollover!C32</f>
        <v>2019</v>
      </c>
      <c r="G32" s="11">
        <v>30.782</v>
      </c>
      <c r="H32" s="12">
        <v>18.145</v>
      </c>
      <c r="I32" s="12">
        <v>30.512</v>
      </c>
      <c r="J32" s="12">
        <v>427.64</v>
      </c>
      <c r="K32" s="13">
        <v>1184.578</v>
      </c>
      <c r="L32" s="11" t="s">
        <v>213</v>
      </c>
      <c r="M32" s="12"/>
      <c r="N32" s="12"/>
      <c r="O32" s="12"/>
      <c r="P32" s="13"/>
      <c r="Q32" s="26">
        <f t="shared" si="30"/>
        <v>2.6662786942231189E-8</v>
      </c>
      <c r="R32" s="6">
        <f t="shared" si="31"/>
        <v>2.3615008588774373E-2</v>
      </c>
      <c r="S32" s="6">
        <f t="shared" si="32"/>
        <v>5.8918036323217437E-3</v>
      </c>
      <c r="T32" s="27">
        <f t="shared" si="33"/>
        <v>1.8441992585792898E-3</v>
      </c>
      <c r="U32" s="26" t="e">
        <f t="shared" si="34"/>
        <v>#VALUE!</v>
      </c>
      <c r="V32" s="27">
        <f t="shared" si="35"/>
        <v>1.8229037773026034E-3</v>
      </c>
      <c r="W32" s="26">
        <f t="shared" si="36"/>
        <v>3.1E-2</v>
      </c>
      <c r="X32" s="6" t="str">
        <f t="shared" si="37"/>
        <v>N/A</v>
      </c>
      <c r="Y32" s="27">
        <f t="shared" si="38"/>
        <v>3.1E-2</v>
      </c>
      <c r="Z32" s="28">
        <f t="shared" si="39"/>
        <v>0.21</v>
      </c>
      <c r="AA32" s="120" t="str">
        <f t="shared" si="40"/>
        <v>N/A</v>
      </c>
      <c r="AB32" s="29">
        <f t="shared" si="41"/>
        <v>0.21</v>
      </c>
      <c r="AC32" s="24">
        <f t="shared" si="42"/>
        <v>5</v>
      </c>
      <c r="AD32" s="121" t="str">
        <f t="shared" si="43"/>
        <v>N/A</v>
      </c>
      <c r="AE32" s="25">
        <f t="shared" si="44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ht="13.15" customHeight="1">
      <c r="A33" s="65">
        <v>8664</v>
      </c>
      <c r="B33" s="65" t="s">
        <v>184</v>
      </c>
      <c r="C33" s="123" t="str">
        <f>Rollover!A33</f>
        <v>GMC</v>
      </c>
      <c r="D33" s="10" t="str">
        <f>Rollover!B33</f>
        <v>Sierra 2500 PU/RC RWD</v>
      </c>
      <c r="E33" s="10" t="s">
        <v>88</v>
      </c>
      <c r="F33" s="72">
        <f>Rollover!C33</f>
        <v>2019</v>
      </c>
      <c r="G33" s="11">
        <v>30.782</v>
      </c>
      <c r="H33" s="12">
        <v>18.145</v>
      </c>
      <c r="I33" s="12">
        <v>30.512</v>
      </c>
      <c r="J33" s="12">
        <v>427.64</v>
      </c>
      <c r="K33" s="13">
        <v>1184.578</v>
      </c>
      <c r="L33" s="11" t="s">
        <v>213</v>
      </c>
      <c r="M33" s="12"/>
      <c r="N33" s="12"/>
      <c r="O33" s="12"/>
      <c r="P33" s="13"/>
      <c r="Q33" s="26">
        <f t="shared" si="30"/>
        <v>2.6662786942231189E-8</v>
      </c>
      <c r="R33" s="6">
        <f t="shared" si="31"/>
        <v>2.3615008588774373E-2</v>
      </c>
      <c r="S33" s="6">
        <f t="shared" si="32"/>
        <v>5.8918036323217437E-3</v>
      </c>
      <c r="T33" s="27">
        <f t="shared" si="33"/>
        <v>1.8441992585792898E-3</v>
      </c>
      <c r="U33" s="26" t="e">
        <f t="shared" si="34"/>
        <v>#VALUE!</v>
      </c>
      <c r="V33" s="27">
        <f t="shared" si="35"/>
        <v>1.8229037773026034E-3</v>
      </c>
      <c r="W33" s="26">
        <f t="shared" si="36"/>
        <v>3.1E-2</v>
      </c>
      <c r="X33" s="6" t="str">
        <f t="shared" si="37"/>
        <v>N/A</v>
      </c>
      <c r="Y33" s="27">
        <f t="shared" si="38"/>
        <v>3.1E-2</v>
      </c>
      <c r="Z33" s="28">
        <f t="shared" si="39"/>
        <v>0.21</v>
      </c>
      <c r="AA33" s="120" t="str">
        <f t="shared" si="40"/>
        <v>N/A</v>
      </c>
      <c r="AB33" s="29">
        <f t="shared" si="41"/>
        <v>0.21</v>
      </c>
      <c r="AC33" s="24">
        <f t="shared" si="42"/>
        <v>5</v>
      </c>
      <c r="AD33" s="121" t="str">
        <f t="shared" si="43"/>
        <v>N/A</v>
      </c>
      <c r="AE33" s="25">
        <f t="shared" si="4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ht="13.15" customHeight="1">
      <c r="A34" s="65">
        <v>8664</v>
      </c>
      <c r="B34" s="65" t="s">
        <v>184</v>
      </c>
      <c r="C34" s="123" t="str">
        <f>Rollover!A34</f>
        <v>GMC</v>
      </c>
      <c r="D34" s="10" t="str">
        <f>Rollover!B34</f>
        <v>Sierra 2500 PU/RC 4WD</v>
      </c>
      <c r="E34" s="10" t="s">
        <v>88</v>
      </c>
      <c r="F34" s="72">
        <f>Rollover!C34</f>
        <v>2019</v>
      </c>
      <c r="G34" s="11">
        <v>30.782</v>
      </c>
      <c r="H34" s="12">
        <v>18.145</v>
      </c>
      <c r="I34" s="12">
        <v>30.512</v>
      </c>
      <c r="J34" s="12">
        <v>427.64</v>
      </c>
      <c r="K34" s="13">
        <v>1184.578</v>
      </c>
      <c r="L34" s="11" t="s">
        <v>213</v>
      </c>
      <c r="M34" s="12"/>
      <c r="N34" s="12"/>
      <c r="O34" s="12"/>
      <c r="P34" s="13"/>
      <c r="Q34" s="26">
        <f t="shared" si="30"/>
        <v>2.6662786942231189E-8</v>
      </c>
      <c r="R34" s="6">
        <f t="shared" si="31"/>
        <v>2.3615008588774373E-2</v>
      </c>
      <c r="S34" s="6">
        <f t="shared" si="32"/>
        <v>5.8918036323217437E-3</v>
      </c>
      <c r="T34" s="27">
        <f t="shared" si="33"/>
        <v>1.8441992585792898E-3</v>
      </c>
      <c r="U34" s="26" t="e">
        <f t="shared" si="34"/>
        <v>#VALUE!</v>
      </c>
      <c r="V34" s="27">
        <f t="shared" si="35"/>
        <v>1.8229037773026034E-3</v>
      </c>
      <c r="W34" s="26">
        <f t="shared" si="36"/>
        <v>3.1E-2</v>
      </c>
      <c r="X34" s="6" t="str">
        <f t="shared" si="37"/>
        <v>N/A</v>
      </c>
      <c r="Y34" s="27">
        <f t="shared" si="38"/>
        <v>3.1E-2</v>
      </c>
      <c r="Z34" s="28">
        <f t="shared" si="39"/>
        <v>0.21</v>
      </c>
      <c r="AA34" s="120" t="str">
        <f t="shared" si="40"/>
        <v>N/A</v>
      </c>
      <c r="AB34" s="29">
        <f t="shared" si="41"/>
        <v>0.21</v>
      </c>
      <c r="AC34" s="24">
        <f t="shared" si="42"/>
        <v>5</v>
      </c>
      <c r="AD34" s="121" t="str">
        <f t="shared" si="43"/>
        <v>N/A</v>
      </c>
      <c r="AE34" s="25">
        <f t="shared" si="44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15" customHeight="1">
      <c r="A35" s="65">
        <v>8750</v>
      </c>
      <c r="B35" s="65" t="s">
        <v>231</v>
      </c>
      <c r="C35" s="30" t="str">
        <f>Rollover!A35</f>
        <v>Chevrolet</v>
      </c>
      <c r="D35" s="50" t="str">
        <f>Rollover!B35</f>
        <v>Suburban 1500 SUV RWD</v>
      </c>
      <c r="E35" s="10" t="s">
        <v>88</v>
      </c>
      <c r="F35" s="72">
        <f>Rollover!C35</f>
        <v>2019</v>
      </c>
      <c r="G35" s="11">
        <v>27.114000000000001</v>
      </c>
      <c r="H35" s="12">
        <v>23.036999999999999</v>
      </c>
      <c r="I35" s="12">
        <v>32.71</v>
      </c>
      <c r="J35" s="12">
        <v>482.13600000000002</v>
      </c>
      <c r="K35" s="13">
        <v>1366.163</v>
      </c>
      <c r="L35" s="11">
        <v>75.058000000000007</v>
      </c>
      <c r="M35" s="12">
        <v>8.5009999999999994</v>
      </c>
      <c r="N35" s="12">
        <v>20.587</v>
      </c>
      <c r="O35" s="12">
        <v>2.214</v>
      </c>
      <c r="P35" s="13">
        <v>1775.0719999999999</v>
      </c>
      <c r="Q35" s="26">
        <f t="shared" si="30"/>
        <v>1.0039827922654699E-8</v>
      </c>
      <c r="R35" s="6">
        <f t="shared" si="31"/>
        <v>3.6530274881158953E-2</v>
      </c>
      <c r="S35" s="6">
        <f t="shared" si="32"/>
        <v>6.6132561769926788E-3</v>
      </c>
      <c r="T35" s="27">
        <f t="shared" si="33"/>
        <v>2.2510145531283066E-3</v>
      </c>
      <c r="U35" s="26">
        <f t="shared" si="34"/>
        <v>1.1411545498671365E-5</v>
      </c>
      <c r="V35" s="27">
        <f t="shared" si="35"/>
        <v>9.5944250982035011E-3</v>
      </c>
      <c r="W35" s="26">
        <f t="shared" si="36"/>
        <v>4.4999999999999998E-2</v>
      </c>
      <c r="X35" s="6">
        <f t="shared" si="37"/>
        <v>0.01</v>
      </c>
      <c r="Y35" s="27">
        <f t="shared" si="38"/>
        <v>2.8000000000000001E-2</v>
      </c>
      <c r="Z35" s="28">
        <f t="shared" si="39"/>
        <v>0.3</v>
      </c>
      <c r="AA35" s="120">
        <f t="shared" si="40"/>
        <v>7.0000000000000007E-2</v>
      </c>
      <c r="AB35" s="29">
        <f t="shared" si="41"/>
        <v>0.19</v>
      </c>
      <c r="AC35" s="24">
        <f t="shared" si="42"/>
        <v>5</v>
      </c>
      <c r="AD35" s="121">
        <f t="shared" si="43"/>
        <v>5</v>
      </c>
      <c r="AE35" s="25">
        <f t="shared" si="44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15" customHeight="1">
      <c r="A36" s="65">
        <v>8750</v>
      </c>
      <c r="B36" s="65" t="s">
        <v>231</v>
      </c>
      <c r="C36" s="30" t="str">
        <f>Rollover!A36</f>
        <v>Chevrolet</v>
      </c>
      <c r="D36" s="50" t="str">
        <f>Rollover!B36</f>
        <v>Suburban 1500 SUV 4WD</v>
      </c>
      <c r="E36" s="10" t="s">
        <v>88</v>
      </c>
      <c r="F36" s="72">
        <f>Rollover!C36</f>
        <v>2019</v>
      </c>
      <c r="G36" s="11">
        <v>27.114000000000001</v>
      </c>
      <c r="H36" s="12">
        <v>23.036999999999999</v>
      </c>
      <c r="I36" s="12">
        <v>32.71</v>
      </c>
      <c r="J36" s="12">
        <v>482.13600000000002</v>
      </c>
      <c r="K36" s="13">
        <v>1366.163</v>
      </c>
      <c r="L36" s="11">
        <v>75.058000000000007</v>
      </c>
      <c r="M36" s="12">
        <v>8.5009999999999994</v>
      </c>
      <c r="N36" s="12">
        <v>20.587</v>
      </c>
      <c r="O36" s="12">
        <v>2.214</v>
      </c>
      <c r="P36" s="13">
        <v>1775.0719999999999</v>
      </c>
      <c r="Q36" s="26">
        <f t="shared" si="30"/>
        <v>1.0039827922654699E-8</v>
      </c>
      <c r="R36" s="6">
        <f t="shared" si="31"/>
        <v>3.6530274881158953E-2</v>
      </c>
      <c r="S36" s="6">
        <f t="shared" si="32"/>
        <v>6.6132561769926788E-3</v>
      </c>
      <c r="T36" s="27">
        <f t="shared" si="33"/>
        <v>2.2510145531283066E-3</v>
      </c>
      <c r="U36" s="26">
        <f t="shared" si="34"/>
        <v>1.1411545498671365E-5</v>
      </c>
      <c r="V36" s="27">
        <f t="shared" si="35"/>
        <v>9.5944250982035011E-3</v>
      </c>
      <c r="W36" s="26">
        <f t="shared" si="36"/>
        <v>4.4999999999999998E-2</v>
      </c>
      <c r="X36" s="6">
        <f t="shared" si="37"/>
        <v>0.01</v>
      </c>
      <c r="Y36" s="27">
        <f t="shared" si="38"/>
        <v>2.8000000000000001E-2</v>
      </c>
      <c r="Z36" s="28">
        <f t="shared" si="39"/>
        <v>0.3</v>
      </c>
      <c r="AA36" s="120">
        <f t="shared" si="40"/>
        <v>7.0000000000000007E-2</v>
      </c>
      <c r="AB36" s="29">
        <f t="shared" si="41"/>
        <v>0.19</v>
      </c>
      <c r="AC36" s="24">
        <f t="shared" si="42"/>
        <v>5</v>
      </c>
      <c r="AD36" s="121">
        <f t="shared" si="43"/>
        <v>5</v>
      </c>
      <c r="AE36" s="25">
        <f t="shared" si="44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15" customHeight="1">
      <c r="A37" s="65">
        <v>8750</v>
      </c>
      <c r="B37" s="65" t="s">
        <v>231</v>
      </c>
      <c r="C37" s="123" t="str">
        <f>Rollover!A37</f>
        <v>GMC</v>
      </c>
      <c r="D37" s="10" t="str">
        <f>Rollover!B37</f>
        <v>Yukon XL 1500 SUV RWD</v>
      </c>
      <c r="E37" s="10" t="s">
        <v>88</v>
      </c>
      <c r="F37" s="72">
        <f>Rollover!C37</f>
        <v>2019</v>
      </c>
      <c r="G37" s="11">
        <v>27.114000000000001</v>
      </c>
      <c r="H37" s="12">
        <v>23.036999999999999</v>
      </c>
      <c r="I37" s="12">
        <v>32.71</v>
      </c>
      <c r="J37" s="12">
        <v>482.13600000000002</v>
      </c>
      <c r="K37" s="13">
        <v>1366.163</v>
      </c>
      <c r="L37" s="11">
        <v>75.058000000000007</v>
      </c>
      <c r="M37" s="12">
        <v>8.5009999999999994</v>
      </c>
      <c r="N37" s="12">
        <v>20.587</v>
      </c>
      <c r="O37" s="12">
        <v>2.214</v>
      </c>
      <c r="P37" s="13">
        <v>1775.0719999999999</v>
      </c>
      <c r="Q37" s="26">
        <f t="shared" si="30"/>
        <v>1.0039827922654699E-8</v>
      </c>
      <c r="R37" s="6">
        <f t="shared" si="31"/>
        <v>3.6530274881158953E-2</v>
      </c>
      <c r="S37" s="6">
        <f t="shared" si="32"/>
        <v>6.6132561769926788E-3</v>
      </c>
      <c r="T37" s="27">
        <f t="shared" si="33"/>
        <v>2.2510145531283066E-3</v>
      </c>
      <c r="U37" s="26">
        <f t="shared" si="34"/>
        <v>1.1411545498671365E-5</v>
      </c>
      <c r="V37" s="27">
        <f t="shared" si="35"/>
        <v>9.5944250982035011E-3</v>
      </c>
      <c r="W37" s="26">
        <f t="shared" si="36"/>
        <v>4.4999999999999998E-2</v>
      </c>
      <c r="X37" s="6">
        <f t="shared" si="37"/>
        <v>0.01</v>
      </c>
      <c r="Y37" s="27">
        <f t="shared" si="38"/>
        <v>2.8000000000000001E-2</v>
      </c>
      <c r="Z37" s="28">
        <f t="shared" si="39"/>
        <v>0.3</v>
      </c>
      <c r="AA37" s="120">
        <f t="shared" si="40"/>
        <v>7.0000000000000007E-2</v>
      </c>
      <c r="AB37" s="29">
        <f t="shared" si="41"/>
        <v>0.19</v>
      </c>
      <c r="AC37" s="24">
        <f t="shared" si="42"/>
        <v>5</v>
      </c>
      <c r="AD37" s="121">
        <f t="shared" si="43"/>
        <v>5</v>
      </c>
      <c r="AE37" s="25">
        <f t="shared" si="44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15" customHeight="1">
      <c r="A38" s="65">
        <v>8750</v>
      </c>
      <c r="B38" s="65" t="s">
        <v>231</v>
      </c>
      <c r="C38" s="123" t="str">
        <f>Rollover!A38</f>
        <v>GMC</v>
      </c>
      <c r="D38" s="10" t="str">
        <f>Rollover!B38</f>
        <v>Yukon XL 1500 SUV 4WD</v>
      </c>
      <c r="E38" s="10" t="s">
        <v>88</v>
      </c>
      <c r="F38" s="72">
        <f>Rollover!C38</f>
        <v>2019</v>
      </c>
      <c r="G38" s="11">
        <v>27.114000000000001</v>
      </c>
      <c r="H38" s="12">
        <v>23.036999999999999</v>
      </c>
      <c r="I38" s="12">
        <v>32.71</v>
      </c>
      <c r="J38" s="12">
        <v>482.13600000000002</v>
      </c>
      <c r="K38" s="13">
        <v>1366.163</v>
      </c>
      <c r="L38" s="11">
        <v>75.058000000000007</v>
      </c>
      <c r="M38" s="12">
        <v>8.5009999999999994</v>
      </c>
      <c r="N38" s="12">
        <v>20.587</v>
      </c>
      <c r="O38" s="12">
        <v>2.214</v>
      </c>
      <c r="P38" s="13">
        <v>1775.0719999999999</v>
      </c>
      <c r="Q38" s="26">
        <f t="shared" si="30"/>
        <v>1.0039827922654699E-8</v>
      </c>
      <c r="R38" s="6">
        <f t="shared" si="31"/>
        <v>3.6530274881158953E-2</v>
      </c>
      <c r="S38" s="6">
        <f t="shared" si="32"/>
        <v>6.6132561769926788E-3</v>
      </c>
      <c r="T38" s="27">
        <f t="shared" si="33"/>
        <v>2.2510145531283066E-3</v>
      </c>
      <c r="U38" s="26">
        <f t="shared" si="34"/>
        <v>1.1411545498671365E-5</v>
      </c>
      <c r="V38" s="27">
        <f t="shared" si="35"/>
        <v>9.5944250982035011E-3</v>
      </c>
      <c r="W38" s="26">
        <f t="shared" si="36"/>
        <v>4.4999999999999998E-2</v>
      </c>
      <c r="X38" s="6">
        <f t="shared" si="37"/>
        <v>0.01</v>
      </c>
      <c r="Y38" s="27">
        <f t="shared" si="38"/>
        <v>2.8000000000000001E-2</v>
      </c>
      <c r="Z38" s="28">
        <f t="shared" si="39"/>
        <v>0.3</v>
      </c>
      <c r="AA38" s="120">
        <f t="shared" si="40"/>
        <v>7.0000000000000007E-2</v>
      </c>
      <c r="AB38" s="29">
        <f t="shared" si="41"/>
        <v>0.19</v>
      </c>
      <c r="AC38" s="24">
        <f t="shared" si="42"/>
        <v>5</v>
      </c>
      <c r="AD38" s="121">
        <f t="shared" si="43"/>
        <v>5</v>
      </c>
      <c r="AE38" s="25">
        <f t="shared" si="44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3.15" customHeight="1">
      <c r="A39" s="65">
        <v>8642</v>
      </c>
      <c r="B39" s="65" t="s">
        <v>242</v>
      </c>
      <c r="C39" s="30" t="str">
        <f>Rollover!A39</f>
        <v>Chevrolet</v>
      </c>
      <c r="D39" s="50" t="str">
        <f>Rollover!B39</f>
        <v>Tahoe SUV RWD</v>
      </c>
      <c r="E39" s="10" t="s">
        <v>186</v>
      </c>
      <c r="F39" s="72">
        <f>Rollover!C39</f>
        <v>2019</v>
      </c>
      <c r="G39" s="11">
        <v>22.847999999999999</v>
      </c>
      <c r="H39" s="12">
        <v>17.475000000000001</v>
      </c>
      <c r="I39" s="12" t="s">
        <v>243</v>
      </c>
      <c r="J39" s="12">
        <v>473.77</v>
      </c>
      <c r="K39" s="13">
        <v>950.86800000000005</v>
      </c>
      <c r="L39" s="11">
        <v>106.536</v>
      </c>
      <c r="M39" s="12">
        <v>9.0090000000000003</v>
      </c>
      <c r="N39" s="12">
        <v>26.11</v>
      </c>
      <c r="O39" s="12">
        <v>12.529</v>
      </c>
      <c r="P39" s="13">
        <v>927.072</v>
      </c>
      <c r="Q39" s="26">
        <f t="shared" si="30"/>
        <v>2.5687971734165525E-9</v>
      </c>
      <c r="R39" s="6">
        <f t="shared" si="31"/>
        <v>2.2236179043116356E-2</v>
      </c>
      <c r="S39" s="6">
        <f t="shared" si="32"/>
        <v>6.4970513784922395E-3</v>
      </c>
      <c r="T39" s="27">
        <f t="shared" si="33"/>
        <v>1.4267260361780945E-3</v>
      </c>
      <c r="U39" s="26">
        <f t="shared" si="34"/>
        <v>8.426987437660663E-5</v>
      </c>
      <c r="V39" s="27">
        <f t="shared" si="35"/>
        <v>4.3463964067471045E-3</v>
      </c>
      <c r="W39" s="26">
        <f t="shared" si="36"/>
        <v>0.03</v>
      </c>
      <c r="X39" s="6">
        <f t="shared" si="37"/>
        <v>4.0000000000000001E-3</v>
      </c>
      <c r="Y39" s="27">
        <f t="shared" si="38"/>
        <v>1.7000000000000001E-2</v>
      </c>
      <c r="Z39" s="28">
        <f t="shared" si="39"/>
        <v>0.2</v>
      </c>
      <c r="AA39" s="120">
        <f t="shared" si="40"/>
        <v>0.03</v>
      </c>
      <c r="AB39" s="29">
        <f t="shared" si="41"/>
        <v>0.11</v>
      </c>
      <c r="AC39" s="24">
        <f t="shared" si="42"/>
        <v>5</v>
      </c>
      <c r="AD39" s="121">
        <f t="shared" si="43"/>
        <v>5</v>
      </c>
      <c r="AE39" s="25">
        <f t="shared" si="44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15" customHeight="1">
      <c r="A40" s="65">
        <v>8642</v>
      </c>
      <c r="B40" s="65" t="s">
        <v>242</v>
      </c>
      <c r="C40" s="30" t="str">
        <f>Rollover!A40</f>
        <v>Chevrolet</v>
      </c>
      <c r="D40" s="50" t="str">
        <f>Rollover!B40</f>
        <v>Tahoe SUV 4WD</v>
      </c>
      <c r="E40" s="10" t="s">
        <v>186</v>
      </c>
      <c r="F40" s="72">
        <f>Rollover!C40</f>
        <v>2019</v>
      </c>
      <c r="G40" s="11">
        <v>22.847999999999999</v>
      </c>
      <c r="H40" s="12">
        <v>17.475000000000001</v>
      </c>
      <c r="I40" s="12" t="s">
        <v>243</v>
      </c>
      <c r="J40" s="12">
        <v>473.77</v>
      </c>
      <c r="K40" s="13">
        <v>950.86800000000005</v>
      </c>
      <c r="L40" s="11">
        <v>106.536</v>
      </c>
      <c r="M40" s="12">
        <v>9.0090000000000003</v>
      </c>
      <c r="N40" s="12">
        <v>26.11</v>
      </c>
      <c r="O40" s="12">
        <v>12.529</v>
      </c>
      <c r="P40" s="13">
        <v>927.072</v>
      </c>
      <c r="Q40" s="26">
        <f t="shared" si="30"/>
        <v>2.5687971734165525E-9</v>
      </c>
      <c r="R40" s="6">
        <f t="shared" si="31"/>
        <v>2.2236179043116356E-2</v>
      </c>
      <c r="S40" s="6">
        <f t="shared" si="32"/>
        <v>6.4970513784922395E-3</v>
      </c>
      <c r="T40" s="27">
        <f t="shared" si="33"/>
        <v>1.4267260361780945E-3</v>
      </c>
      <c r="U40" s="26">
        <f t="shared" si="34"/>
        <v>8.426987437660663E-5</v>
      </c>
      <c r="V40" s="27">
        <f t="shared" si="35"/>
        <v>4.3463964067471045E-3</v>
      </c>
      <c r="W40" s="26">
        <f t="shared" si="36"/>
        <v>0.03</v>
      </c>
      <c r="X40" s="6">
        <f t="shared" si="37"/>
        <v>4.0000000000000001E-3</v>
      </c>
      <c r="Y40" s="27">
        <f t="shared" si="38"/>
        <v>1.7000000000000001E-2</v>
      </c>
      <c r="Z40" s="28">
        <f t="shared" si="39"/>
        <v>0.2</v>
      </c>
      <c r="AA40" s="120">
        <f t="shared" si="40"/>
        <v>0.03</v>
      </c>
      <c r="AB40" s="29">
        <f t="shared" si="41"/>
        <v>0.11</v>
      </c>
      <c r="AC40" s="24">
        <f t="shared" si="42"/>
        <v>5</v>
      </c>
      <c r="AD40" s="121">
        <f t="shared" si="43"/>
        <v>5</v>
      </c>
      <c r="AE40" s="25">
        <f t="shared" si="44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ht="13.15" customHeight="1">
      <c r="A41" s="65">
        <v>8642</v>
      </c>
      <c r="B41" s="65" t="s">
        <v>242</v>
      </c>
      <c r="C41" s="123" t="str">
        <f>Rollover!A41</f>
        <v>GMC</v>
      </c>
      <c r="D41" s="10" t="str">
        <f>Rollover!B41</f>
        <v>Yukon SUV RWD</v>
      </c>
      <c r="E41" s="10" t="s">
        <v>186</v>
      </c>
      <c r="F41" s="72">
        <f>Rollover!C41</f>
        <v>2019</v>
      </c>
      <c r="G41" s="11">
        <v>22.847999999999999</v>
      </c>
      <c r="H41" s="12">
        <v>17.475000000000001</v>
      </c>
      <c r="I41" s="12" t="s">
        <v>243</v>
      </c>
      <c r="J41" s="12">
        <v>473.77</v>
      </c>
      <c r="K41" s="13">
        <v>950.86800000000005</v>
      </c>
      <c r="L41" s="11">
        <v>106.536</v>
      </c>
      <c r="M41" s="12">
        <v>9.0090000000000003</v>
      </c>
      <c r="N41" s="12">
        <v>26.11</v>
      </c>
      <c r="O41" s="12">
        <v>12.529</v>
      </c>
      <c r="P41" s="13">
        <v>927.072</v>
      </c>
      <c r="Q41" s="26">
        <f t="shared" si="30"/>
        <v>2.5687971734165525E-9</v>
      </c>
      <c r="R41" s="6">
        <f t="shared" si="31"/>
        <v>2.2236179043116356E-2</v>
      </c>
      <c r="S41" s="6">
        <f t="shared" si="32"/>
        <v>6.4970513784922395E-3</v>
      </c>
      <c r="T41" s="27">
        <f t="shared" si="33"/>
        <v>1.4267260361780945E-3</v>
      </c>
      <c r="U41" s="26">
        <f t="shared" si="34"/>
        <v>8.426987437660663E-5</v>
      </c>
      <c r="V41" s="27">
        <f t="shared" si="35"/>
        <v>4.3463964067471045E-3</v>
      </c>
      <c r="W41" s="26">
        <f t="shared" si="36"/>
        <v>0.03</v>
      </c>
      <c r="X41" s="6">
        <f t="shared" si="37"/>
        <v>4.0000000000000001E-3</v>
      </c>
      <c r="Y41" s="27">
        <f t="shared" si="38"/>
        <v>1.7000000000000001E-2</v>
      </c>
      <c r="Z41" s="28">
        <f t="shared" si="39"/>
        <v>0.2</v>
      </c>
      <c r="AA41" s="120">
        <f t="shared" si="40"/>
        <v>0.03</v>
      </c>
      <c r="AB41" s="29">
        <f t="shared" si="41"/>
        <v>0.11</v>
      </c>
      <c r="AC41" s="24">
        <f t="shared" si="42"/>
        <v>5</v>
      </c>
      <c r="AD41" s="121">
        <f t="shared" si="43"/>
        <v>5</v>
      </c>
      <c r="AE41" s="25">
        <f t="shared" si="44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13.15" customHeight="1">
      <c r="A42" s="65">
        <v>8642</v>
      </c>
      <c r="B42" s="65" t="s">
        <v>242</v>
      </c>
      <c r="C42" s="123" t="str">
        <f>Rollover!A42</f>
        <v xml:space="preserve">GMC </v>
      </c>
      <c r="D42" s="10" t="str">
        <f>Rollover!B42</f>
        <v>Yukon SUV 4WD</v>
      </c>
      <c r="E42" s="10" t="s">
        <v>186</v>
      </c>
      <c r="F42" s="72">
        <f>Rollover!C42</f>
        <v>2019</v>
      </c>
      <c r="G42" s="11">
        <v>22.847999999999999</v>
      </c>
      <c r="H42" s="12">
        <v>17.475000000000001</v>
      </c>
      <c r="I42" s="12" t="s">
        <v>243</v>
      </c>
      <c r="J42" s="12">
        <v>473.77</v>
      </c>
      <c r="K42" s="13">
        <v>950.86800000000005</v>
      </c>
      <c r="L42" s="11">
        <v>106.536</v>
      </c>
      <c r="M42" s="12">
        <v>9.0090000000000003</v>
      </c>
      <c r="N42" s="12">
        <v>26.11</v>
      </c>
      <c r="O42" s="12">
        <v>12.529</v>
      </c>
      <c r="P42" s="13">
        <v>927.072</v>
      </c>
      <c r="Q42" s="26">
        <f t="shared" si="30"/>
        <v>2.5687971734165525E-9</v>
      </c>
      <c r="R42" s="6">
        <f t="shared" si="31"/>
        <v>2.2236179043116356E-2</v>
      </c>
      <c r="S42" s="6">
        <f t="shared" si="32"/>
        <v>6.4970513784922395E-3</v>
      </c>
      <c r="T42" s="27">
        <f t="shared" si="33"/>
        <v>1.4267260361780945E-3</v>
      </c>
      <c r="U42" s="26">
        <f t="shared" si="34"/>
        <v>8.426987437660663E-5</v>
      </c>
      <c r="V42" s="27">
        <f t="shared" si="35"/>
        <v>4.3463964067471045E-3</v>
      </c>
      <c r="W42" s="26">
        <f t="shared" si="36"/>
        <v>0.03</v>
      </c>
      <c r="X42" s="6">
        <f t="shared" si="37"/>
        <v>4.0000000000000001E-3</v>
      </c>
      <c r="Y42" s="27">
        <f t="shared" si="38"/>
        <v>1.7000000000000001E-2</v>
      </c>
      <c r="Z42" s="28">
        <f t="shared" si="39"/>
        <v>0.2</v>
      </c>
      <c r="AA42" s="120">
        <f t="shared" si="40"/>
        <v>0.03</v>
      </c>
      <c r="AB42" s="29">
        <f t="shared" si="41"/>
        <v>0.11</v>
      </c>
      <c r="AC42" s="24">
        <f t="shared" si="42"/>
        <v>5</v>
      </c>
      <c r="AD42" s="121">
        <f t="shared" si="43"/>
        <v>5</v>
      </c>
      <c r="AE42" s="25">
        <f t="shared" si="44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18">
        <v>10567</v>
      </c>
      <c r="B43" s="119" t="s">
        <v>225</v>
      </c>
      <c r="C43" s="30" t="str">
        <f>Rollover!A43</f>
        <v>Dodge</v>
      </c>
      <c r="D43" s="50" t="str">
        <f>Rollover!B43</f>
        <v>Durango SUV RWD</v>
      </c>
      <c r="E43" s="10" t="s">
        <v>88</v>
      </c>
      <c r="F43" s="72">
        <f>Rollover!C43</f>
        <v>2019</v>
      </c>
      <c r="G43" s="19">
        <v>46.110999999999997</v>
      </c>
      <c r="H43" s="20">
        <v>28.314</v>
      </c>
      <c r="I43" s="20">
        <v>25.994</v>
      </c>
      <c r="J43" s="20">
        <v>493.36900000000003</v>
      </c>
      <c r="K43" s="21">
        <v>1049.9110000000001</v>
      </c>
      <c r="L43" s="19">
        <v>50.095999999999997</v>
      </c>
      <c r="M43" s="20">
        <v>11.964</v>
      </c>
      <c r="N43" s="20">
        <v>34.396000000000001</v>
      </c>
      <c r="O43" s="20">
        <v>22.603999999999999</v>
      </c>
      <c r="P43" s="21">
        <v>1982.3989999999999</v>
      </c>
      <c r="Q43" s="26">
        <f t="shared" si="30"/>
        <v>4.9472590944309412E-7</v>
      </c>
      <c r="R43" s="6">
        <f t="shared" si="31"/>
        <v>5.8006494596344819E-2</v>
      </c>
      <c r="S43" s="6">
        <f t="shared" si="32"/>
        <v>6.7725371550224492E-3</v>
      </c>
      <c r="T43" s="27">
        <f t="shared" si="33"/>
        <v>1.5906860901615204E-3</v>
      </c>
      <c r="U43" s="26">
        <f t="shared" si="34"/>
        <v>8.6905694341778868E-7</v>
      </c>
      <c r="V43" s="27">
        <f t="shared" si="35"/>
        <v>1.163487725325971E-2</v>
      </c>
      <c r="W43" s="26">
        <f t="shared" si="36"/>
        <v>6.6000000000000003E-2</v>
      </c>
      <c r="X43" s="6">
        <f t="shared" si="37"/>
        <v>1.2E-2</v>
      </c>
      <c r="Y43" s="27">
        <f t="shared" si="38"/>
        <v>3.9E-2</v>
      </c>
      <c r="Z43" s="28">
        <f t="shared" si="39"/>
        <v>0.44</v>
      </c>
      <c r="AA43" s="120">
        <f t="shared" si="40"/>
        <v>0.08</v>
      </c>
      <c r="AB43" s="29">
        <f t="shared" si="41"/>
        <v>0.26</v>
      </c>
      <c r="AC43" s="24">
        <f t="shared" si="42"/>
        <v>5</v>
      </c>
      <c r="AD43" s="121">
        <f t="shared" si="43"/>
        <v>5</v>
      </c>
      <c r="AE43" s="25">
        <f t="shared" si="44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18">
        <v>10567</v>
      </c>
      <c r="B44" s="119" t="s">
        <v>225</v>
      </c>
      <c r="C44" s="123" t="str">
        <f>Rollover!A44</f>
        <v>Dodge</v>
      </c>
      <c r="D44" s="10" t="str">
        <f>Rollover!B44</f>
        <v>Durango SUV AWD</v>
      </c>
      <c r="E44" s="10" t="s">
        <v>88</v>
      </c>
      <c r="F44" s="72">
        <f>Rollover!C44</f>
        <v>2019</v>
      </c>
      <c r="G44" s="19">
        <v>46.110999999999997</v>
      </c>
      <c r="H44" s="20">
        <v>28.314</v>
      </c>
      <c r="I44" s="20">
        <v>25.994</v>
      </c>
      <c r="J44" s="20">
        <v>493.36900000000003</v>
      </c>
      <c r="K44" s="21">
        <v>1049.9110000000001</v>
      </c>
      <c r="L44" s="19">
        <v>50.095999999999997</v>
      </c>
      <c r="M44" s="20">
        <v>11.964</v>
      </c>
      <c r="N44" s="20">
        <v>34.396000000000001</v>
      </c>
      <c r="O44" s="20">
        <v>22.603999999999999</v>
      </c>
      <c r="P44" s="21">
        <v>1982.3989999999999</v>
      </c>
      <c r="Q44" s="26">
        <f t="shared" si="30"/>
        <v>4.9472590944309412E-7</v>
      </c>
      <c r="R44" s="6">
        <f t="shared" si="31"/>
        <v>5.8006494596344819E-2</v>
      </c>
      <c r="S44" s="6">
        <f t="shared" si="32"/>
        <v>6.7725371550224492E-3</v>
      </c>
      <c r="T44" s="27">
        <f t="shared" si="33"/>
        <v>1.5906860901615204E-3</v>
      </c>
      <c r="U44" s="26">
        <f t="shared" si="34"/>
        <v>8.6905694341778868E-7</v>
      </c>
      <c r="V44" s="27">
        <f t="shared" si="35"/>
        <v>1.163487725325971E-2</v>
      </c>
      <c r="W44" s="26">
        <f t="shared" si="36"/>
        <v>6.6000000000000003E-2</v>
      </c>
      <c r="X44" s="6">
        <f t="shared" si="37"/>
        <v>1.2E-2</v>
      </c>
      <c r="Y44" s="27">
        <f t="shared" si="38"/>
        <v>3.9E-2</v>
      </c>
      <c r="Z44" s="28">
        <f t="shared" si="39"/>
        <v>0.44</v>
      </c>
      <c r="AA44" s="120">
        <f t="shared" si="40"/>
        <v>0.08</v>
      </c>
      <c r="AB44" s="29">
        <f t="shared" si="41"/>
        <v>0.26</v>
      </c>
      <c r="AC44" s="24">
        <f t="shared" si="42"/>
        <v>5</v>
      </c>
      <c r="AD44" s="121">
        <f t="shared" si="43"/>
        <v>5</v>
      </c>
      <c r="AE44" s="25">
        <f t="shared" si="44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>
      <c r="A45" s="18">
        <v>10641</v>
      </c>
      <c r="B45" s="119" t="s">
        <v>253</v>
      </c>
      <c r="C45" s="30" t="str">
        <f>Rollover!A45</f>
        <v>Dodge</v>
      </c>
      <c r="D45" s="50" t="str">
        <f>Rollover!B45</f>
        <v>Grand Caravan Minivan FWD</v>
      </c>
      <c r="E45" s="10" t="s">
        <v>189</v>
      </c>
      <c r="F45" s="72">
        <f>Rollover!C45</f>
        <v>2019</v>
      </c>
      <c r="G45" s="19">
        <v>38.139000000000003</v>
      </c>
      <c r="H45" s="20">
        <v>24.585999999999999</v>
      </c>
      <c r="I45" s="20">
        <v>24.859000000000002</v>
      </c>
      <c r="J45" s="20">
        <v>896.43</v>
      </c>
      <c r="K45" s="21">
        <v>1442.877</v>
      </c>
      <c r="L45" s="19">
        <v>110.456</v>
      </c>
      <c r="M45" s="20">
        <v>5.452</v>
      </c>
      <c r="N45" s="20">
        <v>37.628</v>
      </c>
      <c r="O45" s="20">
        <v>1.3440000000000001</v>
      </c>
      <c r="P45" s="21">
        <v>3739.4650000000001</v>
      </c>
      <c r="Q45" s="26">
        <f t="shared" si="30"/>
        <v>1.300785235406308E-7</v>
      </c>
      <c r="R45" s="6">
        <f t="shared" si="31"/>
        <v>4.1884736940961412E-2</v>
      </c>
      <c r="S45" s="6">
        <f t="shared" si="32"/>
        <v>1.5853962797311983E-2</v>
      </c>
      <c r="T45" s="27">
        <f t="shared" si="33"/>
        <v>2.4487268809449238E-3</v>
      </c>
      <c r="U45" s="26">
        <f t="shared" si="34"/>
        <v>1.0232805392664547E-4</v>
      </c>
      <c r="V45" s="27">
        <f t="shared" si="35"/>
        <v>5.7844993737205155E-2</v>
      </c>
      <c r="W45" s="26">
        <f t="shared" si="36"/>
        <v>5.8999999999999997E-2</v>
      </c>
      <c r="X45" s="6">
        <f t="shared" si="37"/>
        <v>5.8000000000000003E-2</v>
      </c>
      <c r="Y45" s="27">
        <f t="shared" si="38"/>
        <v>5.8999999999999997E-2</v>
      </c>
      <c r="Z45" s="28">
        <f t="shared" si="39"/>
        <v>0.39</v>
      </c>
      <c r="AA45" s="120">
        <f t="shared" si="40"/>
        <v>0.39</v>
      </c>
      <c r="AB45" s="29">
        <f t="shared" si="41"/>
        <v>0.39</v>
      </c>
      <c r="AC45" s="24">
        <f t="shared" si="42"/>
        <v>5</v>
      </c>
      <c r="AD45" s="121">
        <f t="shared" si="43"/>
        <v>5</v>
      </c>
      <c r="AE45" s="25">
        <f t="shared" si="44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>
      <c r="A46" s="18">
        <v>10653</v>
      </c>
      <c r="B46" s="119" t="s">
        <v>267</v>
      </c>
      <c r="C46" s="30" t="str">
        <f>Rollover!A46</f>
        <v>Ford</v>
      </c>
      <c r="D46" s="50" t="str">
        <f>Rollover!B46</f>
        <v>Edge SUV FWD</v>
      </c>
      <c r="E46" s="10" t="s">
        <v>188</v>
      </c>
      <c r="F46" s="72">
        <f>Rollover!C46</f>
        <v>2019</v>
      </c>
      <c r="G46" s="19">
        <v>83.75</v>
      </c>
      <c r="H46" s="20">
        <v>27.731999999999999</v>
      </c>
      <c r="I46" s="20">
        <v>29.088000000000001</v>
      </c>
      <c r="J46" s="20">
        <v>844.65899999999999</v>
      </c>
      <c r="K46" s="21">
        <v>853.9</v>
      </c>
      <c r="L46" s="19">
        <v>103.42</v>
      </c>
      <c r="M46" s="20">
        <v>3.21</v>
      </c>
      <c r="N46" s="20">
        <v>41.08</v>
      </c>
      <c r="O46" s="20">
        <v>12.351000000000001</v>
      </c>
      <c r="P46" s="21">
        <v>2823.4740000000002</v>
      </c>
      <c r="Q46" s="26">
        <f t="shared" si="30"/>
        <v>2.182703082799156E-5</v>
      </c>
      <c r="R46" s="6">
        <f t="shared" si="31"/>
        <v>5.5152096832463686E-2</v>
      </c>
      <c r="S46" s="6">
        <f t="shared" si="32"/>
        <v>1.4220020025823765E-2</v>
      </c>
      <c r="T46" s="27">
        <f t="shared" si="33"/>
        <v>1.2825648869613936E-3</v>
      </c>
      <c r="U46" s="26">
        <f t="shared" si="34"/>
        <v>7.1724216397857336E-5</v>
      </c>
      <c r="V46" s="27">
        <f t="shared" si="35"/>
        <v>2.5297309634896008E-2</v>
      </c>
      <c r="W46" s="26">
        <f t="shared" si="36"/>
        <v>7.0000000000000007E-2</v>
      </c>
      <c r="X46" s="6">
        <f t="shared" si="37"/>
        <v>2.5000000000000001E-2</v>
      </c>
      <c r="Y46" s="27">
        <f t="shared" si="38"/>
        <v>4.8000000000000001E-2</v>
      </c>
      <c r="Z46" s="28">
        <f t="shared" si="39"/>
        <v>0.47</v>
      </c>
      <c r="AA46" s="120">
        <f t="shared" si="40"/>
        <v>0.17</v>
      </c>
      <c r="AB46" s="29">
        <f t="shared" si="41"/>
        <v>0.32</v>
      </c>
      <c r="AC46" s="24">
        <f t="shared" si="42"/>
        <v>5</v>
      </c>
      <c r="AD46" s="121">
        <f t="shared" si="43"/>
        <v>5</v>
      </c>
      <c r="AE46" s="25">
        <f t="shared" si="44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>
      <c r="A47" s="18">
        <v>10653</v>
      </c>
      <c r="B47" s="119" t="s">
        <v>267</v>
      </c>
      <c r="C47" s="30" t="str">
        <f>Rollover!A47</f>
        <v>Ford</v>
      </c>
      <c r="D47" s="50" t="str">
        <f>Rollover!B47</f>
        <v>Edge SUV AWD</v>
      </c>
      <c r="E47" s="10" t="s">
        <v>188</v>
      </c>
      <c r="F47" s="72">
        <f>Rollover!C47</f>
        <v>2019</v>
      </c>
      <c r="G47" s="19">
        <v>83.75</v>
      </c>
      <c r="H47" s="20">
        <v>27.731999999999999</v>
      </c>
      <c r="I47" s="20">
        <v>29.088000000000001</v>
      </c>
      <c r="J47" s="20">
        <v>844.65899999999999</v>
      </c>
      <c r="K47" s="21">
        <v>853.9</v>
      </c>
      <c r="L47" s="19">
        <v>103.42</v>
      </c>
      <c r="M47" s="20">
        <v>3.21</v>
      </c>
      <c r="N47" s="20">
        <v>41.08</v>
      </c>
      <c r="O47" s="20">
        <v>12.351000000000001</v>
      </c>
      <c r="P47" s="21">
        <v>2823.4740000000002</v>
      </c>
      <c r="Q47" s="26">
        <f t="shared" si="15"/>
        <v>2.182703082799156E-5</v>
      </c>
      <c r="R47" s="6">
        <f t="shared" si="16"/>
        <v>5.5152096832463686E-2</v>
      </c>
      <c r="S47" s="6">
        <f t="shared" si="17"/>
        <v>1.4220020025823765E-2</v>
      </c>
      <c r="T47" s="27">
        <f t="shared" si="18"/>
        <v>1.2825648869613936E-3</v>
      </c>
      <c r="U47" s="26">
        <f t="shared" si="19"/>
        <v>7.1724216397857336E-5</v>
      </c>
      <c r="V47" s="27">
        <f t="shared" si="20"/>
        <v>2.5297309634896008E-2</v>
      </c>
      <c r="W47" s="26">
        <f t="shared" si="21"/>
        <v>7.0000000000000007E-2</v>
      </c>
      <c r="X47" s="6">
        <f t="shared" si="22"/>
        <v>2.5000000000000001E-2</v>
      </c>
      <c r="Y47" s="27">
        <f t="shared" si="23"/>
        <v>4.8000000000000001E-2</v>
      </c>
      <c r="Z47" s="28">
        <f t="shared" si="24"/>
        <v>0.47</v>
      </c>
      <c r="AA47" s="120">
        <f t="shared" si="25"/>
        <v>0.17</v>
      </c>
      <c r="AB47" s="29">
        <f t="shared" si="26"/>
        <v>0.32</v>
      </c>
      <c r="AC47" s="24">
        <f t="shared" si="27"/>
        <v>5</v>
      </c>
      <c r="AD47" s="121">
        <f t="shared" si="28"/>
        <v>5</v>
      </c>
      <c r="AE47" s="25">
        <f t="shared" si="29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>
      <c r="A48" s="18">
        <v>10653</v>
      </c>
      <c r="B48" s="119" t="s">
        <v>267</v>
      </c>
      <c r="C48" s="123" t="str">
        <f>Rollover!A48</f>
        <v>Lincoln</v>
      </c>
      <c r="D48" s="10" t="str">
        <f>Rollover!B48</f>
        <v>Nautilus SUV FWD</v>
      </c>
      <c r="E48" s="10" t="s">
        <v>188</v>
      </c>
      <c r="F48" s="72">
        <f>Rollover!C48</f>
        <v>2019</v>
      </c>
      <c r="G48" s="19">
        <v>83.75</v>
      </c>
      <c r="H48" s="20">
        <v>27.731999999999999</v>
      </c>
      <c r="I48" s="20">
        <v>29.088000000000001</v>
      </c>
      <c r="J48" s="20">
        <v>844.65899999999999</v>
      </c>
      <c r="K48" s="21">
        <v>853.9</v>
      </c>
      <c r="L48" s="19">
        <v>103.42</v>
      </c>
      <c r="M48" s="20">
        <v>3.21</v>
      </c>
      <c r="N48" s="20">
        <v>41.08</v>
      </c>
      <c r="O48" s="20">
        <v>12.351000000000001</v>
      </c>
      <c r="P48" s="21">
        <v>2823.4740000000002</v>
      </c>
      <c r="Q48" s="26">
        <f t="shared" si="15"/>
        <v>2.182703082799156E-5</v>
      </c>
      <c r="R48" s="6">
        <f t="shared" si="16"/>
        <v>5.5152096832463686E-2</v>
      </c>
      <c r="S48" s="6">
        <f t="shared" si="17"/>
        <v>1.4220020025823765E-2</v>
      </c>
      <c r="T48" s="27">
        <f t="shared" si="18"/>
        <v>1.2825648869613936E-3</v>
      </c>
      <c r="U48" s="26">
        <f t="shared" si="19"/>
        <v>7.1724216397857336E-5</v>
      </c>
      <c r="V48" s="27">
        <f t="shared" si="20"/>
        <v>2.5297309634896008E-2</v>
      </c>
      <c r="W48" s="26">
        <f t="shared" si="21"/>
        <v>7.0000000000000007E-2</v>
      </c>
      <c r="X48" s="6">
        <f t="shared" si="22"/>
        <v>2.5000000000000001E-2</v>
      </c>
      <c r="Y48" s="27">
        <f t="shared" si="23"/>
        <v>4.8000000000000001E-2</v>
      </c>
      <c r="Z48" s="28">
        <f t="shared" si="24"/>
        <v>0.47</v>
      </c>
      <c r="AA48" s="120">
        <f t="shared" si="25"/>
        <v>0.17</v>
      </c>
      <c r="AB48" s="29">
        <f t="shared" si="26"/>
        <v>0.32</v>
      </c>
      <c r="AC48" s="24">
        <f t="shared" si="27"/>
        <v>5</v>
      </c>
      <c r="AD48" s="121">
        <f t="shared" si="28"/>
        <v>5</v>
      </c>
      <c r="AE48" s="25">
        <f t="shared" si="29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ht="13.5" customHeight="1">
      <c r="A49" s="18">
        <v>10653</v>
      </c>
      <c r="B49" s="119" t="s">
        <v>267</v>
      </c>
      <c r="C49" s="123" t="str">
        <f>Rollover!A49</f>
        <v>Lincoln</v>
      </c>
      <c r="D49" s="10" t="str">
        <f>Rollover!B49</f>
        <v>Nautilus SUV AWD</v>
      </c>
      <c r="E49" s="10" t="s">
        <v>188</v>
      </c>
      <c r="F49" s="72">
        <f>Rollover!C49</f>
        <v>2019</v>
      </c>
      <c r="G49" s="19">
        <v>83.75</v>
      </c>
      <c r="H49" s="20">
        <v>27.731999999999999</v>
      </c>
      <c r="I49" s="20">
        <v>29.088000000000001</v>
      </c>
      <c r="J49" s="20">
        <v>844.65899999999999</v>
      </c>
      <c r="K49" s="21">
        <v>853.9</v>
      </c>
      <c r="L49" s="19">
        <v>103.42</v>
      </c>
      <c r="M49" s="20">
        <v>3.21</v>
      </c>
      <c r="N49" s="20">
        <v>41.08</v>
      </c>
      <c r="O49" s="20">
        <v>12.351000000000001</v>
      </c>
      <c r="P49" s="21">
        <v>2823.4740000000002</v>
      </c>
      <c r="Q49" s="26">
        <f t="shared" si="15"/>
        <v>2.182703082799156E-5</v>
      </c>
      <c r="R49" s="6">
        <f t="shared" si="16"/>
        <v>5.5152096832463686E-2</v>
      </c>
      <c r="S49" s="6">
        <f t="shared" si="17"/>
        <v>1.4220020025823765E-2</v>
      </c>
      <c r="T49" s="27">
        <f t="shared" si="18"/>
        <v>1.2825648869613936E-3</v>
      </c>
      <c r="U49" s="26">
        <f t="shared" si="19"/>
        <v>7.1724216397857336E-5</v>
      </c>
      <c r="V49" s="27">
        <f t="shared" si="20"/>
        <v>2.5297309634896008E-2</v>
      </c>
      <c r="W49" s="26">
        <f t="shared" si="21"/>
        <v>7.0000000000000007E-2</v>
      </c>
      <c r="X49" s="6">
        <f t="shared" si="22"/>
        <v>2.5000000000000001E-2</v>
      </c>
      <c r="Y49" s="27">
        <f t="shared" si="23"/>
        <v>4.8000000000000001E-2</v>
      </c>
      <c r="Z49" s="28">
        <f t="shared" si="24"/>
        <v>0.47</v>
      </c>
      <c r="AA49" s="120">
        <f t="shared" si="25"/>
        <v>0.17</v>
      </c>
      <c r="AB49" s="29">
        <f t="shared" si="26"/>
        <v>0.32</v>
      </c>
      <c r="AC49" s="24">
        <f t="shared" si="27"/>
        <v>5</v>
      </c>
      <c r="AD49" s="121">
        <f t="shared" si="28"/>
        <v>5</v>
      </c>
      <c r="AE49" s="25">
        <f t="shared" si="29"/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>
      <c r="A50" s="65">
        <v>10774</v>
      </c>
      <c r="B50" s="119" t="s">
        <v>362</v>
      </c>
      <c r="C50" s="30" t="str">
        <f>Rollover!A50</f>
        <v>Ford</v>
      </c>
      <c r="D50" s="50" t="str">
        <f>Rollover!B50</f>
        <v>F-150 SuperCab PU/EC 2WD</v>
      </c>
      <c r="E50" s="10" t="s">
        <v>189</v>
      </c>
      <c r="F50" s="72">
        <f>Rollover!C50</f>
        <v>2019</v>
      </c>
      <c r="G50" s="11">
        <v>33.704000000000001</v>
      </c>
      <c r="H50" s="12">
        <v>15.266999999999999</v>
      </c>
      <c r="I50" s="12">
        <v>18.283999999999999</v>
      </c>
      <c r="J50" s="12">
        <v>406.35199999999998</v>
      </c>
      <c r="K50" s="13">
        <v>583.29200000000003</v>
      </c>
      <c r="L50" s="11">
        <v>37.921999999999997</v>
      </c>
      <c r="M50" s="12">
        <v>3.0430000000000001</v>
      </c>
      <c r="N50" s="12">
        <v>17.184999999999999</v>
      </c>
      <c r="O50" s="12">
        <v>7.1440000000000001</v>
      </c>
      <c r="P50" s="13">
        <v>877.68499999999995</v>
      </c>
      <c r="Q50" s="26">
        <f t="shared" si="15"/>
        <v>5.2660024710064792E-8</v>
      </c>
      <c r="R50" s="6">
        <f t="shared" si="16"/>
        <v>1.8226882064738124E-2</v>
      </c>
      <c r="S50" s="6">
        <f t="shared" si="17"/>
        <v>5.631728709942334E-3</v>
      </c>
      <c r="T50" s="27">
        <f t="shared" si="18"/>
        <v>9.5267957965099008E-4</v>
      </c>
      <c r="U50" s="26">
        <f t="shared" si="19"/>
        <v>1.2483526738052853E-7</v>
      </c>
      <c r="V50" s="27">
        <f t="shared" si="20"/>
        <v>4.1500504598270972E-3</v>
      </c>
      <c r="W50" s="26">
        <f t="shared" si="21"/>
        <v>2.5000000000000001E-2</v>
      </c>
      <c r="X50" s="6">
        <f t="shared" si="22"/>
        <v>4.0000000000000001E-3</v>
      </c>
      <c r="Y50" s="27">
        <f t="shared" si="23"/>
        <v>1.4999999999999999E-2</v>
      </c>
      <c r="Z50" s="28">
        <f t="shared" si="24"/>
        <v>0.17</v>
      </c>
      <c r="AA50" s="120">
        <f t="shared" si="25"/>
        <v>0.03</v>
      </c>
      <c r="AB50" s="29">
        <f t="shared" si="26"/>
        <v>0.1</v>
      </c>
      <c r="AC50" s="24">
        <f t="shared" si="27"/>
        <v>5</v>
      </c>
      <c r="AD50" s="121">
        <f t="shared" si="28"/>
        <v>5</v>
      </c>
      <c r="AE50" s="25">
        <f t="shared" si="29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>
      <c r="A51" s="65">
        <v>10774</v>
      </c>
      <c r="B51" s="119" t="s">
        <v>362</v>
      </c>
      <c r="C51" s="30" t="str">
        <f>Rollover!A51</f>
        <v>Ford</v>
      </c>
      <c r="D51" s="50" t="str">
        <f>Rollover!B51</f>
        <v>F-150 SuperCab PU/EC 4WD</v>
      </c>
      <c r="E51" s="10" t="s">
        <v>189</v>
      </c>
      <c r="F51" s="72">
        <f>Rollover!C51</f>
        <v>2019</v>
      </c>
      <c r="G51" s="11">
        <v>33.704000000000001</v>
      </c>
      <c r="H51" s="12">
        <v>15.266999999999999</v>
      </c>
      <c r="I51" s="12">
        <v>18.283999999999999</v>
      </c>
      <c r="J51" s="12">
        <v>406.35199999999998</v>
      </c>
      <c r="K51" s="13">
        <v>583.29200000000003</v>
      </c>
      <c r="L51" s="11">
        <v>37.921999999999997</v>
      </c>
      <c r="M51" s="12">
        <v>3.0430000000000001</v>
      </c>
      <c r="N51" s="12">
        <v>17.184999999999999</v>
      </c>
      <c r="O51" s="12">
        <v>7.1440000000000001</v>
      </c>
      <c r="P51" s="13">
        <v>877.68499999999995</v>
      </c>
      <c r="Q51" s="26">
        <f t="shared" si="15"/>
        <v>5.2660024710064792E-8</v>
      </c>
      <c r="R51" s="6">
        <f t="shared" si="16"/>
        <v>1.8226882064738124E-2</v>
      </c>
      <c r="S51" s="6">
        <f t="shared" si="17"/>
        <v>5.631728709942334E-3</v>
      </c>
      <c r="T51" s="27">
        <f t="shared" si="18"/>
        <v>9.5267957965099008E-4</v>
      </c>
      <c r="U51" s="26">
        <f t="shared" si="19"/>
        <v>1.2483526738052853E-7</v>
      </c>
      <c r="V51" s="27">
        <f t="shared" si="20"/>
        <v>4.1500504598270972E-3</v>
      </c>
      <c r="W51" s="26">
        <f t="shared" si="21"/>
        <v>2.5000000000000001E-2</v>
      </c>
      <c r="X51" s="6">
        <f t="shared" si="22"/>
        <v>4.0000000000000001E-3</v>
      </c>
      <c r="Y51" s="27">
        <f t="shared" si="23"/>
        <v>1.4999999999999999E-2</v>
      </c>
      <c r="Z51" s="28">
        <f t="shared" si="24"/>
        <v>0.17</v>
      </c>
      <c r="AA51" s="120">
        <f t="shared" si="25"/>
        <v>0.03</v>
      </c>
      <c r="AB51" s="29">
        <f t="shared" si="26"/>
        <v>0.1</v>
      </c>
      <c r="AC51" s="24">
        <f t="shared" si="27"/>
        <v>5</v>
      </c>
      <c r="AD51" s="121">
        <f t="shared" si="28"/>
        <v>5</v>
      </c>
      <c r="AE51" s="25">
        <f t="shared" si="29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>
      <c r="A52" s="65">
        <v>10774</v>
      </c>
      <c r="B52" s="119" t="s">
        <v>362</v>
      </c>
      <c r="C52" s="123" t="str">
        <f>Rollover!A52</f>
        <v>Ford</v>
      </c>
      <c r="D52" s="10" t="str">
        <f>Rollover!B52</f>
        <v>F-150 Regular Cab PU/RC 2WD</v>
      </c>
      <c r="E52" s="10" t="s">
        <v>189</v>
      </c>
      <c r="F52" s="72">
        <f>Rollover!C52</f>
        <v>2019</v>
      </c>
      <c r="G52" s="11">
        <v>33.704000000000001</v>
      </c>
      <c r="H52" s="12">
        <v>15.266999999999999</v>
      </c>
      <c r="I52" s="12">
        <v>18.283999999999999</v>
      </c>
      <c r="J52" s="12">
        <v>406.35199999999998</v>
      </c>
      <c r="K52" s="13">
        <v>583.29200000000003</v>
      </c>
      <c r="L52" s="11" t="s">
        <v>213</v>
      </c>
      <c r="M52" s="12"/>
      <c r="N52" s="12"/>
      <c r="O52" s="12"/>
      <c r="P52" s="13"/>
      <c r="Q52" s="26">
        <f t="shared" si="15"/>
        <v>5.2660024710064792E-8</v>
      </c>
      <c r="R52" s="6">
        <f t="shared" si="16"/>
        <v>1.8226882064738124E-2</v>
      </c>
      <c r="S52" s="6">
        <f t="shared" si="17"/>
        <v>5.631728709942334E-3</v>
      </c>
      <c r="T52" s="27">
        <f t="shared" si="18"/>
        <v>9.5267957965099008E-4</v>
      </c>
      <c r="U52" s="26" t="e">
        <f t="shared" si="19"/>
        <v>#VALUE!</v>
      </c>
      <c r="V52" s="27">
        <f t="shared" si="20"/>
        <v>1.8229037773026034E-3</v>
      </c>
      <c r="W52" s="26">
        <f t="shared" si="21"/>
        <v>2.5000000000000001E-2</v>
      </c>
      <c r="X52" s="6" t="str">
        <f t="shared" si="22"/>
        <v>N/A</v>
      </c>
      <c r="Y52" s="27">
        <f t="shared" si="23"/>
        <v>2.5000000000000001E-2</v>
      </c>
      <c r="Z52" s="28">
        <f t="shared" si="24"/>
        <v>0.17</v>
      </c>
      <c r="AA52" s="120" t="str">
        <f t="shared" si="25"/>
        <v>N/A</v>
      </c>
      <c r="AB52" s="29">
        <f t="shared" si="26"/>
        <v>0.17</v>
      </c>
      <c r="AC52" s="24">
        <f t="shared" si="27"/>
        <v>5</v>
      </c>
      <c r="AD52" s="121" t="str">
        <f t="shared" si="28"/>
        <v>N/A</v>
      </c>
      <c r="AE52" s="25">
        <f t="shared" si="29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>
      <c r="A53" s="65">
        <v>10774</v>
      </c>
      <c r="B53" s="119" t="s">
        <v>362</v>
      </c>
      <c r="C53" s="123" t="str">
        <f>Rollover!A53</f>
        <v>Ford</v>
      </c>
      <c r="D53" s="10" t="str">
        <f>Rollover!B53</f>
        <v>F-150 Regular Cab PU/RC 4WD</v>
      </c>
      <c r="E53" s="10" t="s">
        <v>189</v>
      </c>
      <c r="F53" s="72">
        <f>Rollover!C53</f>
        <v>2019</v>
      </c>
      <c r="G53" s="11">
        <v>33.704000000000001</v>
      </c>
      <c r="H53" s="12">
        <v>15.266999999999999</v>
      </c>
      <c r="I53" s="12">
        <v>18.283999999999999</v>
      </c>
      <c r="J53" s="12">
        <v>406.35199999999998</v>
      </c>
      <c r="K53" s="13">
        <v>583.29200000000003</v>
      </c>
      <c r="L53" s="11" t="s">
        <v>213</v>
      </c>
      <c r="M53" s="12"/>
      <c r="N53" s="12"/>
      <c r="O53" s="12"/>
      <c r="P53" s="13"/>
      <c r="Q53" s="26">
        <f t="shared" si="15"/>
        <v>5.2660024710064792E-8</v>
      </c>
      <c r="R53" s="6">
        <f t="shared" si="16"/>
        <v>1.8226882064738124E-2</v>
      </c>
      <c r="S53" s="6">
        <f t="shared" si="17"/>
        <v>5.631728709942334E-3</v>
      </c>
      <c r="T53" s="27">
        <f t="shared" si="18"/>
        <v>9.5267957965099008E-4</v>
      </c>
      <c r="U53" s="26" t="e">
        <f t="shared" si="19"/>
        <v>#VALUE!</v>
      </c>
      <c r="V53" s="27">
        <f t="shared" si="20"/>
        <v>1.8229037773026034E-3</v>
      </c>
      <c r="W53" s="26">
        <f t="shared" si="21"/>
        <v>2.5000000000000001E-2</v>
      </c>
      <c r="X53" s="6" t="str">
        <f t="shared" si="22"/>
        <v>N/A</v>
      </c>
      <c r="Y53" s="27">
        <f t="shared" si="23"/>
        <v>2.5000000000000001E-2</v>
      </c>
      <c r="Z53" s="28">
        <f t="shared" si="24"/>
        <v>0.17</v>
      </c>
      <c r="AA53" s="120" t="str">
        <f t="shared" si="25"/>
        <v>N/A</v>
      </c>
      <c r="AB53" s="29">
        <f t="shared" si="26"/>
        <v>0.17</v>
      </c>
      <c r="AC53" s="24">
        <f t="shared" si="27"/>
        <v>5</v>
      </c>
      <c r="AD53" s="121" t="str">
        <f t="shared" si="28"/>
        <v>N/A</v>
      </c>
      <c r="AE53" s="25">
        <f t="shared" si="29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3.15" customHeight="1">
      <c r="A54" s="65">
        <v>10718</v>
      </c>
      <c r="B54" s="119" t="s">
        <v>317</v>
      </c>
      <c r="C54" s="30" t="str">
        <f>Rollover!A54</f>
        <v>Ford</v>
      </c>
      <c r="D54" s="50" t="str">
        <f>Rollover!B54</f>
        <v>F-250 Crew Cab PU/CC 2WD</v>
      </c>
      <c r="E54" s="10" t="s">
        <v>188</v>
      </c>
      <c r="F54" s="72">
        <f>Rollover!C54</f>
        <v>2019</v>
      </c>
      <c r="G54" s="11">
        <v>11.593999999999999</v>
      </c>
      <c r="H54" s="12">
        <v>17.527000000000001</v>
      </c>
      <c r="I54" s="12">
        <v>18.768999999999998</v>
      </c>
      <c r="J54" s="12">
        <v>524.13800000000003</v>
      </c>
      <c r="K54" s="13">
        <v>502.221</v>
      </c>
      <c r="L54" s="11">
        <v>23.228000000000002</v>
      </c>
      <c r="M54" s="12">
        <v>4.8390000000000004</v>
      </c>
      <c r="N54" s="12">
        <v>14.631</v>
      </c>
      <c r="O54" s="12">
        <v>0.879</v>
      </c>
      <c r="P54" s="13">
        <v>354.28500000000003</v>
      </c>
      <c r="Q54" s="26">
        <f t="shared" si="15"/>
        <v>6.9281232198670345E-12</v>
      </c>
      <c r="R54" s="6">
        <f t="shared" si="16"/>
        <v>2.2340315989870921E-2</v>
      </c>
      <c r="S54" s="6">
        <f t="shared" si="17"/>
        <v>7.2286100487778246E-3</v>
      </c>
      <c r="T54" s="27">
        <f t="shared" si="18"/>
        <v>8.7147031959773592E-4</v>
      </c>
      <c r="U54" s="26">
        <f t="shared" si="19"/>
        <v>2.936013531417371E-9</v>
      </c>
      <c r="V54" s="27">
        <f t="shared" si="20"/>
        <v>2.5414594041390701E-3</v>
      </c>
      <c r="W54" s="26">
        <f t="shared" si="21"/>
        <v>0.03</v>
      </c>
      <c r="X54" s="6">
        <f t="shared" si="22"/>
        <v>3.0000000000000001E-3</v>
      </c>
      <c r="Y54" s="27">
        <f t="shared" si="23"/>
        <v>1.7000000000000001E-2</v>
      </c>
      <c r="Z54" s="28">
        <f t="shared" si="24"/>
        <v>0.2</v>
      </c>
      <c r="AA54" s="120">
        <f t="shared" si="25"/>
        <v>0.02</v>
      </c>
      <c r="AB54" s="29">
        <f t="shared" si="26"/>
        <v>0.11</v>
      </c>
      <c r="AC54" s="24">
        <f t="shared" si="27"/>
        <v>5</v>
      </c>
      <c r="AD54" s="121">
        <f t="shared" si="28"/>
        <v>5</v>
      </c>
      <c r="AE54" s="25">
        <f t="shared" si="29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>
      <c r="A55" s="18">
        <v>10718</v>
      </c>
      <c r="B55" s="122" t="s">
        <v>317</v>
      </c>
      <c r="C55" s="30" t="str">
        <f>Rollover!A55</f>
        <v>Ford</v>
      </c>
      <c r="D55" s="50" t="str">
        <f>Rollover!B55</f>
        <v>F-250 Crew Cab PU/CC 4WD</v>
      </c>
      <c r="E55" s="10" t="s">
        <v>188</v>
      </c>
      <c r="F55" s="72">
        <f>Rollover!C55</f>
        <v>2019</v>
      </c>
      <c r="G55" s="11">
        <v>11.593999999999999</v>
      </c>
      <c r="H55" s="12">
        <v>17.527000000000001</v>
      </c>
      <c r="I55" s="12">
        <v>18.768999999999998</v>
      </c>
      <c r="J55" s="12">
        <v>524.13800000000003</v>
      </c>
      <c r="K55" s="13">
        <v>502.221</v>
      </c>
      <c r="L55" s="11">
        <v>23.228000000000002</v>
      </c>
      <c r="M55" s="12">
        <v>4.8390000000000004</v>
      </c>
      <c r="N55" s="12">
        <v>14.631</v>
      </c>
      <c r="O55" s="12">
        <v>0.879</v>
      </c>
      <c r="P55" s="13">
        <v>354.28500000000003</v>
      </c>
      <c r="Q55" s="26">
        <f>NORMDIST(LN(G55),7.45231,0.73998,1)</f>
        <v>6.9281232198670345E-12</v>
      </c>
      <c r="R55" s="6">
        <f>1/(1+EXP(5.3895-0.0919*H55))</f>
        <v>2.2340315989870921E-2</v>
      </c>
      <c r="S55" s="6">
        <f>1/(1+EXP(6.04044-0.002133*J55))</f>
        <v>7.2286100487778246E-3</v>
      </c>
      <c r="T55" s="27">
        <f>1/(1+EXP(7.5969-0.0011*K55))</f>
        <v>8.7147031959773592E-4</v>
      </c>
      <c r="U55" s="26">
        <f>NORMDIST(LN(L55),7.45231,0.73998,1)</f>
        <v>2.936013531417371E-9</v>
      </c>
      <c r="V55" s="27">
        <f>1/(1+EXP(6.3055-0.00094*P55))</f>
        <v>2.5414594041390701E-3</v>
      </c>
      <c r="W55" s="26">
        <f>ROUND(1-(1-Q55)*(1-R55)*(1-S55)*(1-T55),3)</f>
        <v>0.03</v>
      </c>
      <c r="X55" s="6">
        <f>IF(L55="N/A",L55,ROUND(1-(1-U55)*(1-V55),3))</f>
        <v>3.0000000000000001E-3</v>
      </c>
      <c r="Y55" s="27">
        <f>ROUND(AVERAGE(W55:X55),3)</f>
        <v>1.7000000000000001E-2</v>
      </c>
      <c r="Z55" s="28">
        <f>ROUND(W55/0.15,2)</f>
        <v>0.2</v>
      </c>
      <c r="AA55" s="120">
        <f>IF(L55="N/A", L55, ROUND(X55/0.15,2))</f>
        <v>0.02</v>
      </c>
      <c r="AB55" s="29">
        <f>ROUND(Y55/0.15,2)</f>
        <v>0.11</v>
      </c>
      <c r="AC55" s="24">
        <f>IF(Z55&lt;0.67,5,IF(Z55&lt;1,4,IF(Z55&lt;1.33,3,IF(Z55&lt;2.67,2,1))))</f>
        <v>5</v>
      </c>
      <c r="AD55" s="121">
        <f>IF(L55="N/A",L55,IF(AA55&lt;0.67,5,IF(AA55&lt;1,4,IF(AA55&lt;1.33,3,IF(AA55&lt;2.67,2,1)))))</f>
        <v>5</v>
      </c>
      <c r="AE55" s="25">
        <f>IF(AB55&lt;0.67,5,IF(AB55&lt;1,4,IF(AB55&lt;1.33,3,IF(AB55&lt;2.67,2,1))))</f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ht="13.15" customHeight="1">
      <c r="A56" s="65">
        <v>10767</v>
      </c>
      <c r="B56" s="119" t="s">
        <v>354</v>
      </c>
      <c r="C56" s="30" t="str">
        <f>Rollover!A56</f>
        <v>Honda</v>
      </c>
      <c r="D56" s="50" t="str">
        <f>Rollover!B56</f>
        <v>CR-V SUV AWD</v>
      </c>
      <c r="E56" s="10" t="s">
        <v>189</v>
      </c>
      <c r="F56" s="72">
        <f>Rollover!C56</f>
        <v>2019</v>
      </c>
      <c r="G56" s="11">
        <v>70.677999999999997</v>
      </c>
      <c r="H56" s="12">
        <v>14.263999999999999</v>
      </c>
      <c r="I56" s="12">
        <v>24.998000000000001</v>
      </c>
      <c r="J56" s="12">
        <v>629.34199999999998</v>
      </c>
      <c r="K56" s="13">
        <v>1377.431</v>
      </c>
      <c r="L56" s="11">
        <v>143.14400000000001</v>
      </c>
      <c r="M56" s="12">
        <v>12.949</v>
      </c>
      <c r="N56" s="12">
        <v>50.225000000000001</v>
      </c>
      <c r="O56" s="12">
        <v>37.768000000000001</v>
      </c>
      <c r="P56" s="13">
        <v>2520.2539999999999</v>
      </c>
      <c r="Q56" s="26">
        <f t="shared" si="15"/>
        <v>7.923613295313992E-6</v>
      </c>
      <c r="R56" s="6">
        <f t="shared" si="16"/>
        <v>1.6648632817717553E-2</v>
      </c>
      <c r="S56" s="6">
        <f t="shared" si="17"/>
        <v>9.0307014071333222E-3</v>
      </c>
      <c r="T56" s="27">
        <f t="shared" si="18"/>
        <v>2.2790250753212111E-3</v>
      </c>
      <c r="U56" s="26">
        <f t="shared" si="19"/>
        <v>3.8567897757766414E-4</v>
      </c>
      <c r="V56" s="27">
        <f t="shared" si="20"/>
        <v>1.9143531867219541E-2</v>
      </c>
      <c r="W56" s="26">
        <f t="shared" si="21"/>
        <v>2.8000000000000001E-2</v>
      </c>
      <c r="X56" s="6">
        <f t="shared" si="22"/>
        <v>0.02</v>
      </c>
      <c r="Y56" s="27">
        <f t="shared" si="23"/>
        <v>2.4E-2</v>
      </c>
      <c r="Z56" s="28">
        <f t="shared" si="24"/>
        <v>0.19</v>
      </c>
      <c r="AA56" s="120">
        <f t="shared" si="25"/>
        <v>0.13</v>
      </c>
      <c r="AB56" s="29">
        <f t="shared" si="26"/>
        <v>0.16</v>
      </c>
      <c r="AC56" s="24">
        <f t="shared" si="27"/>
        <v>5</v>
      </c>
      <c r="AD56" s="121">
        <f t="shared" si="28"/>
        <v>5</v>
      </c>
      <c r="AE56" s="25">
        <f t="shared" si="29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ht="13.15" customHeight="1">
      <c r="A57" s="65">
        <v>10767</v>
      </c>
      <c r="B57" s="119" t="s">
        <v>354</v>
      </c>
      <c r="C57" s="30" t="str">
        <f>Rollover!A57</f>
        <v>Honda</v>
      </c>
      <c r="D57" s="50" t="str">
        <f>Rollover!B57</f>
        <v>CR-V SUV FWD</v>
      </c>
      <c r="E57" s="10" t="s">
        <v>189</v>
      </c>
      <c r="F57" s="72">
        <f>Rollover!C57</f>
        <v>2019</v>
      </c>
      <c r="G57" s="11">
        <v>70.677999999999997</v>
      </c>
      <c r="H57" s="12">
        <v>14.263999999999999</v>
      </c>
      <c r="I57" s="12">
        <v>24.998000000000001</v>
      </c>
      <c r="J57" s="12">
        <v>629.34199999999998</v>
      </c>
      <c r="K57" s="13">
        <v>1377.431</v>
      </c>
      <c r="L57" s="11">
        <v>143.14400000000001</v>
      </c>
      <c r="M57" s="12">
        <v>12.949</v>
      </c>
      <c r="N57" s="12">
        <v>50.225000000000001</v>
      </c>
      <c r="O57" s="12">
        <v>37.768000000000001</v>
      </c>
      <c r="P57" s="13">
        <v>2520.2539999999999</v>
      </c>
      <c r="Q57" s="26">
        <f t="shared" si="15"/>
        <v>7.923613295313992E-6</v>
      </c>
      <c r="R57" s="6">
        <f t="shared" si="16"/>
        <v>1.6648632817717553E-2</v>
      </c>
      <c r="S57" s="6">
        <f t="shared" si="17"/>
        <v>9.0307014071333222E-3</v>
      </c>
      <c r="T57" s="27">
        <f t="shared" si="18"/>
        <v>2.2790250753212111E-3</v>
      </c>
      <c r="U57" s="26">
        <f t="shared" si="19"/>
        <v>3.8567897757766414E-4</v>
      </c>
      <c r="V57" s="27">
        <f t="shared" si="20"/>
        <v>1.9143531867219541E-2</v>
      </c>
      <c r="W57" s="26">
        <f t="shared" si="21"/>
        <v>2.8000000000000001E-2</v>
      </c>
      <c r="X57" s="6">
        <f t="shared" si="22"/>
        <v>0.02</v>
      </c>
      <c r="Y57" s="27">
        <f t="shared" si="23"/>
        <v>2.4E-2</v>
      </c>
      <c r="Z57" s="28">
        <f t="shared" si="24"/>
        <v>0.19</v>
      </c>
      <c r="AA57" s="120">
        <f t="shared" si="25"/>
        <v>0.13</v>
      </c>
      <c r="AB57" s="29">
        <f t="shared" si="26"/>
        <v>0.16</v>
      </c>
      <c r="AC57" s="24">
        <f t="shared" si="27"/>
        <v>5</v>
      </c>
      <c r="AD57" s="121">
        <f t="shared" si="28"/>
        <v>5</v>
      </c>
      <c r="AE57" s="25">
        <f t="shared" si="29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>
      <c r="A58" s="65">
        <v>10388</v>
      </c>
      <c r="B58" s="119" t="s">
        <v>199</v>
      </c>
      <c r="C58" s="30" t="str">
        <f>Rollover!A58</f>
        <v>Honda</v>
      </c>
      <c r="D58" s="50" t="str">
        <f>Rollover!B58</f>
        <v>Insight 4DR FWD</v>
      </c>
      <c r="E58" s="10" t="s">
        <v>88</v>
      </c>
      <c r="F58" s="72">
        <f>Rollover!C58</f>
        <v>2019</v>
      </c>
      <c r="G58" s="11">
        <v>220.02199999999999</v>
      </c>
      <c r="H58" s="12">
        <v>23.893999999999998</v>
      </c>
      <c r="I58" s="12">
        <v>29.338999999999999</v>
      </c>
      <c r="J58" s="12">
        <v>691.476</v>
      </c>
      <c r="K58" s="13">
        <v>1404.8969999999999</v>
      </c>
      <c r="L58" s="11">
        <v>328.45800000000003</v>
      </c>
      <c r="M58" s="12">
        <v>24.577999999999999</v>
      </c>
      <c r="N58" s="12">
        <v>59.328000000000003</v>
      </c>
      <c r="O58" s="12">
        <v>16.853000000000002</v>
      </c>
      <c r="P58" s="13">
        <v>1227.049</v>
      </c>
      <c r="Q58" s="26">
        <f t="shared" si="15"/>
        <v>2.7017233467550804E-3</v>
      </c>
      <c r="R58" s="6">
        <f t="shared" si="16"/>
        <v>3.9405710581049892E-2</v>
      </c>
      <c r="S58" s="6">
        <f t="shared" si="17"/>
        <v>1.0297312005814272E-2</v>
      </c>
      <c r="T58" s="27">
        <f t="shared" si="18"/>
        <v>2.3487668586793077E-3</v>
      </c>
      <c r="U58" s="26">
        <f t="shared" si="19"/>
        <v>1.2530299311196353E-2</v>
      </c>
      <c r="V58" s="27">
        <f t="shared" si="20"/>
        <v>5.7540884217292254E-3</v>
      </c>
      <c r="W58" s="26">
        <f t="shared" si="21"/>
        <v>5.3999999999999999E-2</v>
      </c>
      <c r="X58" s="6">
        <f t="shared" si="22"/>
        <v>1.7999999999999999E-2</v>
      </c>
      <c r="Y58" s="27">
        <f t="shared" si="23"/>
        <v>3.5999999999999997E-2</v>
      </c>
      <c r="Z58" s="28">
        <f t="shared" si="24"/>
        <v>0.36</v>
      </c>
      <c r="AA58" s="120">
        <f t="shared" si="25"/>
        <v>0.12</v>
      </c>
      <c r="AB58" s="29">
        <f t="shared" si="26"/>
        <v>0.24</v>
      </c>
      <c r="AC58" s="24">
        <f t="shared" si="27"/>
        <v>5</v>
      </c>
      <c r="AD58" s="121">
        <f t="shared" si="28"/>
        <v>5</v>
      </c>
      <c r="AE58" s="25">
        <f t="shared" si="29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ht="13.15" customHeight="1">
      <c r="A59" s="65">
        <v>9324</v>
      </c>
      <c r="B59" s="65" t="s">
        <v>278</v>
      </c>
      <c r="C59" s="30" t="str">
        <f>Rollover!A59</f>
        <v>Honda</v>
      </c>
      <c r="D59" s="50" t="str">
        <f>Rollover!B59</f>
        <v>Passport SUV FWD</v>
      </c>
      <c r="E59" s="10" t="s">
        <v>88</v>
      </c>
      <c r="F59" s="72">
        <f>Rollover!C59</f>
        <v>2019</v>
      </c>
      <c r="G59" s="11">
        <v>108.709</v>
      </c>
      <c r="H59" s="12">
        <v>14.834</v>
      </c>
      <c r="I59" s="12">
        <v>21.869</v>
      </c>
      <c r="J59" s="12">
        <v>447.95400000000001</v>
      </c>
      <c r="K59" s="13">
        <v>1196.373</v>
      </c>
      <c r="L59" s="11">
        <v>232.51499999999999</v>
      </c>
      <c r="M59" s="12">
        <v>23.943000000000001</v>
      </c>
      <c r="N59" s="12">
        <v>42.104999999999997</v>
      </c>
      <c r="O59" s="12">
        <v>22.34</v>
      </c>
      <c r="P59" s="13">
        <v>1354.396</v>
      </c>
      <c r="Q59" s="26">
        <f t="shared" si="15"/>
        <v>9.3953344199652937E-5</v>
      </c>
      <c r="R59" s="6">
        <f t="shared" si="16"/>
        <v>1.7528290040000956E-2</v>
      </c>
      <c r="S59" s="6">
        <f t="shared" si="17"/>
        <v>6.1511008400600385E-3</v>
      </c>
      <c r="T59" s="27">
        <f t="shared" si="18"/>
        <v>1.8682377258159232E-3</v>
      </c>
      <c r="U59" s="26">
        <f t="shared" si="19"/>
        <v>3.3915441712206551E-3</v>
      </c>
      <c r="V59" s="27">
        <f t="shared" si="20"/>
        <v>6.481068296679173E-3</v>
      </c>
      <c r="W59" s="26">
        <f t="shared" si="21"/>
        <v>2.5000000000000001E-2</v>
      </c>
      <c r="X59" s="6">
        <f t="shared" si="22"/>
        <v>0.01</v>
      </c>
      <c r="Y59" s="27">
        <f t="shared" si="23"/>
        <v>1.7999999999999999E-2</v>
      </c>
      <c r="Z59" s="28">
        <f t="shared" si="24"/>
        <v>0.17</v>
      </c>
      <c r="AA59" s="120">
        <f t="shared" si="25"/>
        <v>7.0000000000000007E-2</v>
      </c>
      <c r="AB59" s="29">
        <f t="shared" si="26"/>
        <v>0.12</v>
      </c>
      <c r="AC59" s="24">
        <f t="shared" si="27"/>
        <v>5</v>
      </c>
      <c r="AD59" s="121">
        <f t="shared" si="28"/>
        <v>5</v>
      </c>
      <c r="AE59" s="25">
        <f t="shared" si="29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13.15" customHeight="1">
      <c r="A60" s="65">
        <v>9324</v>
      </c>
      <c r="B60" s="65" t="s">
        <v>278</v>
      </c>
      <c r="C60" s="30" t="str">
        <f>Rollover!A60</f>
        <v>Honda</v>
      </c>
      <c r="D60" s="50" t="str">
        <f>Rollover!B60</f>
        <v>Passport SUV AWD</v>
      </c>
      <c r="E60" s="10" t="s">
        <v>88</v>
      </c>
      <c r="F60" s="72">
        <f>Rollover!C60</f>
        <v>2019</v>
      </c>
      <c r="G60" s="11">
        <v>108.709</v>
      </c>
      <c r="H60" s="12">
        <v>14.834</v>
      </c>
      <c r="I60" s="12">
        <v>21.869</v>
      </c>
      <c r="J60" s="12">
        <v>447.95400000000001</v>
      </c>
      <c r="K60" s="13">
        <v>1196.373</v>
      </c>
      <c r="L60" s="11">
        <v>232.51499999999999</v>
      </c>
      <c r="M60" s="12">
        <v>23.943000000000001</v>
      </c>
      <c r="N60" s="12">
        <v>42.104999999999997</v>
      </c>
      <c r="O60" s="12">
        <v>22.34</v>
      </c>
      <c r="P60" s="13">
        <v>1354.396</v>
      </c>
      <c r="Q60" s="26">
        <f t="shared" si="15"/>
        <v>9.3953344199652937E-5</v>
      </c>
      <c r="R60" s="6">
        <f t="shared" si="16"/>
        <v>1.7528290040000956E-2</v>
      </c>
      <c r="S60" s="6">
        <f t="shared" si="17"/>
        <v>6.1511008400600385E-3</v>
      </c>
      <c r="T60" s="27">
        <f t="shared" si="18"/>
        <v>1.8682377258159232E-3</v>
      </c>
      <c r="U60" s="26">
        <f t="shared" si="19"/>
        <v>3.3915441712206551E-3</v>
      </c>
      <c r="V60" s="27">
        <f t="shared" si="20"/>
        <v>6.481068296679173E-3</v>
      </c>
      <c r="W60" s="26">
        <f t="shared" si="21"/>
        <v>2.5000000000000001E-2</v>
      </c>
      <c r="X60" s="6">
        <f t="shared" si="22"/>
        <v>0.01</v>
      </c>
      <c r="Y60" s="27">
        <f t="shared" si="23"/>
        <v>1.7999999999999999E-2</v>
      </c>
      <c r="Z60" s="28">
        <f t="shared" si="24"/>
        <v>0.17</v>
      </c>
      <c r="AA60" s="120">
        <f t="shared" si="25"/>
        <v>7.0000000000000007E-2</v>
      </c>
      <c r="AB60" s="29">
        <f t="shared" si="26"/>
        <v>0.12</v>
      </c>
      <c r="AC60" s="24">
        <f t="shared" si="27"/>
        <v>5</v>
      </c>
      <c r="AD60" s="121">
        <f t="shared" si="28"/>
        <v>5</v>
      </c>
      <c r="AE60" s="25">
        <f t="shared" si="29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>
      <c r="A61" s="65">
        <v>10664</v>
      </c>
      <c r="B61" s="119" t="s">
        <v>282</v>
      </c>
      <c r="C61" s="30" t="str">
        <f>Rollover!A61</f>
        <v>Hyundai</v>
      </c>
      <c r="D61" s="50" t="str">
        <f>Rollover!B61</f>
        <v>Kona SUV FWD</v>
      </c>
      <c r="E61" s="10" t="s">
        <v>189</v>
      </c>
      <c r="F61" s="72">
        <f>Rollover!C61</f>
        <v>2019</v>
      </c>
      <c r="G61" s="11">
        <v>108.48699999999999</v>
      </c>
      <c r="H61" s="12">
        <v>20.954999999999998</v>
      </c>
      <c r="I61" s="12">
        <v>38.771000000000001</v>
      </c>
      <c r="J61" s="12">
        <v>1094.32</v>
      </c>
      <c r="K61" s="13">
        <v>2719.3069999999998</v>
      </c>
      <c r="L61" s="11">
        <v>326.24200000000002</v>
      </c>
      <c r="M61" s="12">
        <v>32.246000000000002</v>
      </c>
      <c r="N61" s="12">
        <v>65.722999999999999</v>
      </c>
      <c r="O61" s="12">
        <v>36.777999999999999</v>
      </c>
      <c r="P61" s="13">
        <v>2839.9780000000001</v>
      </c>
      <c r="Q61" s="26">
        <f t="shared" si="15"/>
        <v>9.2927348083638681E-5</v>
      </c>
      <c r="R61" s="6">
        <f t="shared" si="16"/>
        <v>3.0361866914785131E-2</v>
      </c>
      <c r="S61" s="6">
        <f t="shared" si="17"/>
        <v>2.3980175266489195E-2</v>
      </c>
      <c r="T61" s="27">
        <f t="shared" si="18"/>
        <v>9.8961670881258235E-3</v>
      </c>
      <c r="U61" s="26">
        <f t="shared" si="19"/>
        <v>1.2236678180323021E-2</v>
      </c>
      <c r="V61" s="27">
        <f t="shared" si="20"/>
        <v>2.5682668148859864E-2</v>
      </c>
      <c r="W61" s="26">
        <f t="shared" si="21"/>
        <v>6.3E-2</v>
      </c>
      <c r="X61" s="6">
        <f t="shared" si="22"/>
        <v>3.7999999999999999E-2</v>
      </c>
      <c r="Y61" s="27">
        <f t="shared" si="23"/>
        <v>5.0999999999999997E-2</v>
      </c>
      <c r="Z61" s="28">
        <f t="shared" si="24"/>
        <v>0.42</v>
      </c>
      <c r="AA61" s="120">
        <f t="shared" si="25"/>
        <v>0.25</v>
      </c>
      <c r="AB61" s="29">
        <f t="shared" si="26"/>
        <v>0.34</v>
      </c>
      <c r="AC61" s="24">
        <f t="shared" si="27"/>
        <v>5</v>
      </c>
      <c r="AD61" s="121">
        <f t="shared" si="28"/>
        <v>5</v>
      </c>
      <c r="AE61" s="25">
        <f t="shared" si="29"/>
        <v>5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>
      <c r="A62" s="65">
        <v>10664</v>
      </c>
      <c r="B62" s="119" t="s">
        <v>282</v>
      </c>
      <c r="C62" s="30" t="str">
        <f>Rollover!A62</f>
        <v>Hyundai</v>
      </c>
      <c r="D62" s="50" t="str">
        <f>Rollover!B62</f>
        <v>Kona SUV AWD</v>
      </c>
      <c r="E62" s="10" t="s">
        <v>189</v>
      </c>
      <c r="F62" s="72">
        <f>Rollover!C62</f>
        <v>2019</v>
      </c>
      <c r="G62" s="11">
        <v>108.48699999999999</v>
      </c>
      <c r="H62" s="12">
        <v>20.954999999999998</v>
      </c>
      <c r="I62" s="12">
        <v>38.771000000000001</v>
      </c>
      <c r="J62" s="12">
        <v>1094.32</v>
      </c>
      <c r="K62" s="13">
        <v>2719.3069999999998</v>
      </c>
      <c r="L62" s="11">
        <v>326.24200000000002</v>
      </c>
      <c r="M62" s="12">
        <v>32.246000000000002</v>
      </c>
      <c r="N62" s="12">
        <v>65.722999999999999</v>
      </c>
      <c r="O62" s="12">
        <v>36.777999999999999</v>
      </c>
      <c r="P62" s="13">
        <v>2839.9780000000001</v>
      </c>
      <c r="Q62" s="26">
        <f t="shared" si="15"/>
        <v>9.2927348083638681E-5</v>
      </c>
      <c r="R62" s="6">
        <f t="shared" si="16"/>
        <v>3.0361866914785131E-2</v>
      </c>
      <c r="S62" s="6">
        <f t="shared" si="17"/>
        <v>2.3980175266489195E-2</v>
      </c>
      <c r="T62" s="27">
        <f t="shared" si="18"/>
        <v>9.8961670881258235E-3</v>
      </c>
      <c r="U62" s="26">
        <f t="shared" si="19"/>
        <v>1.2236678180323021E-2</v>
      </c>
      <c r="V62" s="27">
        <f t="shared" si="20"/>
        <v>2.5682668148859864E-2</v>
      </c>
      <c r="W62" s="26">
        <f t="shared" si="21"/>
        <v>6.3E-2</v>
      </c>
      <c r="X62" s="6">
        <f t="shared" si="22"/>
        <v>3.7999999999999999E-2</v>
      </c>
      <c r="Y62" s="27">
        <f t="shared" si="23"/>
        <v>5.0999999999999997E-2</v>
      </c>
      <c r="Z62" s="28">
        <f t="shared" si="24"/>
        <v>0.42</v>
      </c>
      <c r="AA62" s="120">
        <f t="shared" si="25"/>
        <v>0.25</v>
      </c>
      <c r="AB62" s="29">
        <f t="shared" si="26"/>
        <v>0.34</v>
      </c>
      <c r="AC62" s="24">
        <f t="shared" si="27"/>
        <v>5</v>
      </c>
      <c r="AD62" s="121">
        <f t="shared" si="28"/>
        <v>5</v>
      </c>
      <c r="AE62" s="25">
        <f t="shared" si="29"/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>
      <c r="A63" s="65">
        <v>10643</v>
      </c>
      <c r="B63" s="119" t="s">
        <v>257</v>
      </c>
      <c r="C63" s="30" t="str">
        <f>Rollover!A63</f>
        <v>Hyundai</v>
      </c>
      <c r="D63" s="50" t="str">
        <f>Rollover!B63</f>
        <v>Santa Fe SUV FWD</v>
      </c>
      <c r="E63" s="10" t="s">
        <v>88</v>
      </c>
      <c r="F63" s="72">
        <f>Rollover!C63</f>
        <v>2019</v>
      </c>
      <c r="G63" s="11">
        <v>48.56</v>
      </c>
      <c r="H63" s="12">
        <v>16.221</v>
      </c>
      <c r="I63" s="12">
        <v>27.384</v>
      </c>
      <c r="J63" s="12">
        <v>628.26300000000003</v>
      </c>
      <c r="K63" s="13">
        <v>1783.42</v>
      </c>
      <c r="L63" s="11">
        <v>179.30199999999999</v>
      </c>
      <c r="M63" s="12">
        <v>12.505000000000001</v>
      </c>
      <c r="N63" s="12">
        <v>53.694000000000003</v>
      </c>
      <c r="O63" s="12">
        <v>28.917000000000002</v>
      </c>
      <c r="P63" s="13">
        <v>2885.8809999999999</v>
      </c>
      <c r="Q63" s="26">
        <f t="shared" si="15"/>
        <v>7.0427034562709224E-7</v>
      </c>
      <c r="R63" s="6">
        <f t="shared" si="16"/>
        <v>1.9863847931548752E-2</v>
      </c>
      <c r="S63" s="6">
        <f t="shared" si="17"/>
        <v>9.010128136981788E-3</v>
      </c>
      <c r="T63" s="27">
        <f t="shared" si="18"/>
        <v>3.5574836407563171E-3</v>
      </c>
      <c r="U63" s="26">
        <f t="shared" si="19"/>
        <v>1.1121920628245033E-3</v>
      </c>
      <c r="V63" s="27">
        <f t="shared" si="20"/>
        <v>2.6784768899711393E-2</v>
      </c>
      <c r="W63" s="26">
        <f t="shared" si="21"/>
        <v>3.2000000000000001E-2</v>
      </c>
      <c r="X63" s="6">
        <f t="shared" si="22"/>
        <v>2.8000000000000001E-2</v>
      </c>
      <c r="Y63" s="27">
        <f t="shared" si="23"/>
        <v>0.03</v>
      </c>
      <c r="Z63" s="28">
        <f t="shared" si="24"/>
        <v>0.21</v>
      </c>
      <c r="AA63" s="120">
        <f t="shared" si="25"/>
        <v>0.19</v>
      </c>
      <c r="AB63" s="29">
        <f t="shared" si="26"/>
        <v>0.2</v>
      </c>
      <c r="AC63" s="24">
        <f t="shared" si="27"/>
        <v>5</v>
      </c>
      <c r="AD63" s="121">
        <f t="shared" si="28"/>
        <v>5</v>
      </c>
      <c r="AE63" s="25">
        <f t="shared" si="29"/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>
      <c r="A64" s="65">
        <v>10643</v>
      </c>
      <c r="B64" s="119" t="s">
        <v>257</v>
      </c>
      <c r="C64" s="30" t="str">
        <f>Rollover!A64</f>
        <v>Hyundai</v>
      </c>
      <c r="D64" s="50" t="str">
        <f>Rollover!B64</f>
        <v>Santa Fe SUV AWD</v>
      </c>
      <c r="E64" s="10" t="s">
        <v>88</v>
      </c>
      <c r="F64" s="72">
        <f>Rollover!C64</f>
        <v>2019</v>
      </c>
      <c r="G64" s="11">
        <v>48.56</v>
      </c>
      <c r="H64" s="12">
        <v>16.221</v>
      </c>
      <c r="I64" s="12">
        <v>27.384</v>
      </c>
      <c r="J64" s="12">
        <v>628.26300000000003</v>
      </c>
      <c r="K64" s="13">
        <v>1783.42</v>
      </c>
      <c r="L64" s="11">
        <v>179.30199999999999</v>
      </c>
      <c r="M64" s="12">
        <v>12.505000000000001</v>
      </c>
      <c r="N64" s="12">
        <v>53.694000000000003</v>
      </c>
      <c r="O64" s="12">
        <v>28.917000000000002</v>
      </c>
      <c r="P64" s="13">
        <v>2885.8809999999999</v>
      </c>
      <c r="Q64" s="26">
        <f t="shared" si="15"/>
        <v>7.0427034562709224E-7</v>
      </c>
      <c r="R64" s="6">
        <f t="shared" si="16"/>
        <v>1.9863847931548752E-2</v>
      </c>
      <c r="S64" s="6">
        <f t="shared" si="17"/>
        <v>9.010128136981788E-3</v>
      </c>
      <c r="T64" s="27">
        <f t="shared" si="18"/>
        <v>3.5574836407563171E-3</v>
      </c>
      <c r="U64" s="26">
        <f t="shared" si="19"/>
        <v>1.1121920628245033E-3</v>
      </c>
      <c r="V64" s="27">
        <f t="shared" si="20"/>
        <v>2.6784768899711393E-2</v>
      </c>
      <c r="W64" s="26">
        <f t="shared" si="21"/>
        <v>3.2000000000000001E-2</v>
      </c>
      <c r="X64" s="6">
        <f t="shared" si="22"/>
        <v>2.8000000000000001E-2</v>
      </c>
      <c r="Y64" s="27">
        <f t="shared" si="23"/>
        <v>0.03</v>
      </c>
      <c r="Z64" s="28">
        <f t="shared" si="24"/>
        <v>0.21</v>
      </c>
      <c r="AA64" s="120">
        <f t="shared" si="25"/>
        <v>0.19</v>
      </c>
      <c r="AB64" s="29">
        <f t="shared" si="26"/>
        <v>0.2</v>
      </c>
      <c r="AC64" s="24">
        <f t="shared" si="27"/>
        <v>5</v>
      </c>
      <c r="AD64" s="121">
        <f t="shared" si="28"/>
        <v>5</v>
      </c>
      <c r="AE64" s="25">
        <f t="shared" si="29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>
      <c r="A65" s="65">
        <v>10716</v>
      </c>
      <c r="B65" s="119" t="s">
        <v>320</v>
      </c>
      <c r="C65" s="30" t="str">
        <f>Rollover!A65</f>
        <v>Infiniti</v>
      </c>
      <c r="D65" s="50" t="str">
        <f>Rollover!B65</f>
        <v>QX50 SUV FWD</v>
      </c>
      <c r="E65" s="10" t="s">
        <v>186</v>
      </c>
      <c r="F65" s="72">
        <f>Rollover!C65</f>
        <v>2019</v>
      </c>
      <c r="G65" s="11">
        <v>73.885000000000005</v>
      </c>
      <c r="H65" s="12">
        <v>23.832999999999998</v>
      </c>
      <c r="I65" s="12">
        <v>29.344000000000001</v>
      </c>
      <c r="J65" s="12">
        <v>855.25800000000004</v>
      </c>
      <c r="K65" s="13">
        <v>1347.184</v>
      </c>
      <c r="L65" s="11">
        <v>161.74299999999999</v>
      </c>
      <c r="M65" s="12">
        <v>15.429</v>
      </c>
      <c r="N65" s="12">
        <v>49.505000000000003</v>
      </c>
      <c r="O65" s="194">
        <v>46.826999999999998</v>
      </c>
      <c r="P65" s="13">
        <v>2493.9520000000002</v>
      </c>
      <c r="Q65" s="26">
        <f t="shared" si="15"/>
        <v>1.0377879462093292E-5</v>
      </c>
      <c r="R65" s="6">
        <f t="shared" si="16"/>
        <v>3.9194058056569107E-2</v>
      </c>
      <c r="S65" s="6">
        <f t="shared" si="17"/>
        <v>1.4540435296468302E-2</v>
      </c>
      <c r="T65" s="27">
        <f t="shared" si="18"/>
        <v>2.2046100280355202E-3</v>
      </c>
      <c r="U65" s="26">
        <f t="shared" si="19"/>
        <v>6.9242317179448842E-4</v>
      </c>
      <c r="V65" s="27">
        <f t="shared" si="20"/>
        <v>1.8684767612655223E-2</v>
      </c>
      <c r="W65" s="26">
        <f t="shared" si="21"/>
        <v>5.5E-2</v>
      </c>
      <c r="X65" s="6">
        <f t="shared" si="22"/>
        <v>1.9E-2</v>
      </c>
      <c r="Y65" s="27">
        <f t="shared" si="23"/>
        <v>3.6999999999999998E-2</v>
      </c>
      <c r="Z65" s="28">
        <f t="shared" si="24"/>
        <v>0.37</v>
      </c>
      <c r="AA65" s="120">
        <f t="shared" si="25"/>
        <v>0.13</v>
      </c>
      <c r="AB65" s="29">
        <f t="shared" si="26"/>
        <v>0.25</v>
      </c>
      <c r="AC65" s="24">
        <f t="shared" si="27"/>
        <v>5</v>
      </c>
      <c r="AD65" s="121">
        <f t="shared" si="28"/>
        <v>5</v>
      </c>
      <c r="AE65" s="25">
        <f t="shared" si="29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 ht="13.15" customHeight="1">
      <c r="A66" s="65">
        <v>10716</v>
      </c>
      <c r="B66" s="119" t="s">
        <v>320</v>
      </c>
      <c r="C66" s="30" t="str">
        <f>Rollover!A66</f>
        <v>Infiniti</v>
      </c>
      <c r="D66" s="50" t="str">
        <f>Rollover!B66</f>
        <v>QX50 SUV AWD</v>
      </c>
      <c r="E66" s="10" t="s">
        <v>186</v>
      </c>
      <c r="F66" s="72">
        <f>Rollover!C66</f>
        <v>2019</v>
      </c>
      <c r="G66" s="11">
        <v>73.885000000000005</v>
      </c>
      <c r="H66" s="12">
        <v>23.832999999999998</v>
      </c>
      <c r="I66" s="12">
        <v>29.344000000000001</v>
      </c>
      <c r="J66" s="12">
        <v>855.25800000000004</v>
      </c>
      <c r="K66" s="13">
        <v>1347.184</v>
      </c>
      <c r="L66" s="11">
        <v>161.74299999999999</v>
      </c>
      <c r="M66" s="12">
        <v>15.429</v>
      </c>
      <c r="N66" s="12">
        <v>49.505000000000003</v>
      </c>
      <c r="O66" s="194">
        <v>46.826999999999998</v>
      </c>
      <c r="P66" s="13">
        <v>2493.9520000000002</v>
      </c>
      <c r="Q66" s="26">
        <f t="shared" si="15"/>
        <v>1.0377879462093292E-5</v>
      </c>
      <c r="R66" s="6">
        <f t="shared" si="16"/>
        <v>3.9194058056569107E-2</v>
      </c>
      <c r="S66" s="6">
        <f t="shared" si="17"/>
        <v>1.4540435296468302E-2</v>
      </c>
      <c r="T66" s="27">
        <f t="shared" si="18"/>
        <v>2.2046100280355202E-3</v>
      </c>
      <c r="U66" s="26">
        <f t="shared" si="19"/>
        <v>6.9242317179448842E-4</v>
      </c>
      <c r="V66" s="27">
        <f t="shared" si="20"/>
        <v>1.8684767612655223E-2</v>
      </c>
      <c r="W66" s="26">
        <f t="shared" si="21"/>
        <v>5.5E-2</v>
      </c>
      <c r="X66" s="6">
        <f t="shared" si="22"/>
        <v>1.9E-2</v>
      </c>
      <c r="Y66" s="27">
        <f t="shared" si="23"/>
        <v>3.6999999999999998E-2</v>
      </c>
      <c r="Z66" s="28">
        <f t="shared" si="24"/>
        <v>0.37</v>
      </c>
      <c r="AA66" s="120">
        <f t="shared" si="25"/>
        <v>0.13</v>
      </c>
      <c r="AB66" s="29">
        <f t="shared" si="26"/>
        <v>0.25</v>
      </c>
      <c r="AC66" s="24">
        <f t="shared" si="27"/>
        <v>5</v>
      </c>
      <c r="AD66" s="121">
        <f t="shared" si="28"/>
        <v>5</v>
      </c>
      <c r="AE66" s="25">
        <f t="shared" si="29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3.15" customHeight="1">
      <c r="A67" s="65">
        <v>10561</v>
      </c>
      <c r="B67" s="119" t="s">
        <v>220</v>
      </c>
      <c r="C67" s="30" t="str">
        <f>Rollover!A67</f>
        <v>Jeep</v>
      </c>
      <c r="D67" s="50" t="str">
        <f>Rollover!B67</f>
        <v>Cherokee SUV FWD</v>
      </c>
      <c r="E67" s="10" t="s">
        <v>188</v>
      </c>
      <c r="F67" s="72">
        <f>Rollover!C67</f>
        <v>2019</v>
      </c>
      <c r="G67" s="11">
        <v>64.483999999999995</v>
      </c>
      <c r="H67" s="12">
        <v>16.917999999999999</v>
      </c>
      <c r="I67" s="12">
        <v>24.998000000000001</v>
      </c>
      <c r="J67" s="12">
        <v>591.55399999999997</v>
      </c>
      <c r="K67" s="13">
        <v>1613.8150000000001</v>
      </c>
      <c r="L67" s="11">
        <v>264.22199999999998</v>
      </c>
      <c r="M67" s="12">
        <v>22.603000000000002</v>
      </c>
      <c r="N67" s="12">
        <v>53.417999999999999</v>
      </c>
      <c r="O67" s="12">
        <v>33.241999999999997</v>
      </c>
      <c r="P67" s="13">
        <v>4172.8440000000001</v>
      </c>
      <c r="Q67" s="26">
        <f t="shared" si="15"/>
        <v>4.4871761154025091E-6</v>
      </c>
      <c r="R67" s="6">
        <f t="shared" si="16"/>
        <v>2.1150056057339117E-2</v>
      </c>
      <c r="S67" s="6">
        <f t="shared" si="17"/>
        <v>8.3372031711477293E-3</v>
      </c>
      <c r="T67" s="27">
        <f t="shared" si="18"/>
        <v>2.9538033305731206E-3</v>
      </c>
      <c r="U67" s="26">
        <f t="shared" si="19"/>
        <v>5.6295053351668543E-3</v>
      </c>
      <c r="V67" s="27">
        <f t="shared" si="20"/>
        <v>8.4476190921377592E-2</v>
      </c>
      <c r="W67" s="26">
        <f t="shared" si="21"/>
        <v>3.2000000000000001E-2</v>
      </c>
      <c r="X67" s="6">
        <f t="shared" si="22"/>
        <v>0.09</v>
      </c>
      <c r="Y67" s="27">
        <f t="shared" si="23"/>
        <v>6.0999999999999999E-2</v>
      </c>
      <c r="Z67" s="28">
        <f t="shared" si="24"/>
        <v>0.21</v>
      </c>
      <c r="AA67" s="120">
        <f t="shared" si="25"/>
        <v>0.6</v>
      </c>
      <c r="AB67" s="29">
        <f t="shared" si="26"/>
        <v>0.41</v>
      </c>
      <c r="AC67" s="24">
        <f t="shared" si="27"/>
        <v>5</v>
      </c>
      <c r="AD67" s="121">
        <f t="shared" si="28"/>
        <v>5</v>
      </c>
      <c r="AE67" s="25">
        <f t="shared" si="29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ht="13.15" customHeight="1">
      <c r="A68" s="65">
        <v>10561</v>
      </c>
      <c r="B68" s="119" t="s">
        <v>220</v>
      </c>
      <c r="C68" s="123" t="str">
        <f>Rollover!A68</f>
        <v>Jeep</v>
      </c>
      <c r="D68" s="10" t="str">
        <f>Rollover!B68</f>
        <v>Cherokee SUV 4WD</v>
      </c>
      <c r="E68" s="10" t="s">
        <v>188</v>
      </c>
      <c r="F68" s="72">
        <f>Rollover!C68</f>
        <v>2019</v>
      </c>
      <c r="G68" s="11">
        <v>64.483999999999995</v>
      </c>
      <c r="H68" s="12">
        <v>16.917999999999999</v>
      </c>
      <c r="I68" s="12">
        <v>24.998000000000001</v>
      </c>
      <c r="J68" s="12">
        <v>591.55399999999997</v>
      </c>
      <c r="K68" s="13">
        <v>1613.8150000000001</v>
      </c>
      <c r="L68" s="11">
        <v>264.22199999999998</v>
      </c>
      <c r="M68" s="12">
        <v>22.603000000000002</v>
      </c>
      <c r="N68" s="12">
        <v>53.417999999999999</v>
      </c>
      <c r="O68" s="12">
        <v>33.241999999999997</v>
      </c>
      <c r="P68" s="13">
        <v>4172.8440000000001</v>
      </c>
      <c r="Q68" s="26">
        <f t="shared" si="15"/>
        <v>4.4871761154025091E-6</v>
      </c>
      <c r="R68" s="6">
        <f t="shared" si="16"/>
        <v>2.1150056057339117E-2</v>
      </c>
      <c r="S68" s="6">
        <f t="shared" si="17"/>
        <v>8.3372031711477293E-3</v>
      </c>
      <c r="T68" s="27">
        <f t="shared" si="18"/>
        <v>2.9538033305731206E-3</v>
      </c>
      <c r="U68" s="26">
        <f t="shared" si="19"/>
        <v>5.6295053351668543E-3</v>
      </c>
      <c r="V68" s="27">
        <f t="shared" si="20"/>
        <v>8.4476190921377592E-2</v>
      </c>
      <c r="W68" s="26">
        <f t="shared" si="21"/>
        <v>3.2000000000000001E-2</v>
      </c>
      <c r="X68" s="6">
        <f t="shared" si="22"/>
        <v>0.09</v>
      </c>
      <c r="Y68" s="27">
        <f t="shared" si="23"/>
        <v>6.0999999999999999E-2</v>
      </c>
      <c r="Z68" s="28">
        <f t="shared" si="24"/>
        <v>0.21</v>
      </c>
      <c r="AA68" s="120">
        <f t="shared" si="25"/>
        <v>0.6</v>
      </c>
      <c r="AB68" s="29">
        <f t="shared" si="26"/>
        <v>0.41</v>
      </c>
      <c r="AC68" s="24">
        <f t="shared" si="27"/>
        <v>5</v>
      </c>
      <c r="AD68" s="121">
        <f t="shared" si="28"/>
        <v>5</v>
      </c>
      <c r="AE68" s="25">
        <f t="shared" si="29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 ht="13.15" customHeight="1">
      <c r="A69" s="18">
        <v>10780</v>
      </c>
      <c r="B69" s="119" t="s">
        <v>364</v>
      </c>
      <c r="C69" s="30" t="str">
        <f>Rollover!A69</f>
        <v>Jeep</v>
      </c>
      <c r="D69" s="50" t="str">
        <f>Rollover!B69</f>
        <v>Grand Cherokee SUV 2WD</v>
      </c>
      <c r="E69" s="10" t="s">
        <v>189</v>
      </c>
      <c r="F69" s="72">
        <f>Rollover!C69</f>
        <v>2019</v>
      </c>
      <c r="G69" s="19">
        <v>36.576999999999998</v>
      </c>
      <c r="H69" s="20">
        <v>20.341999999999999</v>
      </c>
      <c r="I69" s="20">
        <v>23.372</v>
      </c>
      <c r="J69" s="20">
        <v>559.13900000000001</v>
      </c>
      <c r="K69" s="21">
        <v>629.21199999999999</v>
      </c>
      <c r="L69" s="19">
        <v>120.82</v>
      </c>
      <c r="M69" s="20">
        <v>15.02</v>
      </c>
      <c r="N69" s="20">
        <v>40.222999999999999</v>
      </c>
      <c r="O69" s="20">
        <v>25.472000000000001</v>
      </c>
      <c r="P69" s="21">
        <v>3063.415</v>
      </c>
      <c r="Q69" s="26">
        <f t="shared" si="15"/>
        <v>9.6088707215827453E-8</v>
      </c>
      <c r="R69" s="6">
        <f t="shared" si="16"/>
        <v>2.8746535865585652E-2</v>
      </c>
      <c r="S69" s="6">
        <f t="shared" si="17"/>
        <v>7.7845713031178161E-3</v>
      </c>
      <c r="T69" s="27">
        <f t="shared" si="18"/>
        <v>1.0019879620762479E-3</v>
      </c>
      <c r="U69" s="26">
        <f t="shared" si="19"/>
        <v>1.640749204582936E-4</v>
      </c>
      <c r="V69" s="27">
        <f t="shared" si="20"/>
        <v>3.1496065867210925E-2</v>
      </c>
      <c r="W69" s="26">
        <f t="shared" si="21"/>
        <v>3.6999999999999998E-2</v>
      </c>
      <c r="X69" s="6">
        <f t="shared" si="22"/>
        <v>3.2000000000000001E-2</v>
      </c>
      <c r="Y69" s="27">
        <f t="shared" si="23"/>
        <v>3.5000000000000003E-2</v>
      </c>
      <c r="Z69" s="28">
        <f t="shared" si="24"/>
        <v>0.25</v>
      </c>
      <c r="AA69" s="120">
        <f t="shared" si="25"/>
        <v>0.21</v>
      </c>
      <c r="AB69" s="29">
        <f t="shared" si="26"/>
        <v>0.23</v>
      </c>
      <c r="AC69" s="24">
        <f t="shared" si="27"/>
        <v>5</v>
      </c>
      <c r="AD69" s="121">
        <f t="shared" si="28"/>
        <v>5</v>
      </c>
      <c r="AE69" s="25">
        <f t="shared" si="29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>
      <c r="A70" s="18">
        <v>10780</v>
      </c>
      <c r="B70" s="119" t="s">
        <v>364</v>
      </c>
      <c r="C70" s="30" t="str">
        <f>Rollover!A70</f>
        <v>Jeep</v>
      </c>
      <c r="D70" s="50" t="str">
        <f>Rollover!B70</f>
        <v>Grand Cherokee SUV 4WD</v>
      </c>
      <c r="E70" s="10" t="s">
        <v>189</v>
      </c>
      <c r="F70" s="72">
        <f>Rollover!C70</f>
        <v>2019</v>
      </c>
      <c r="G70" s="19">
        <v>36.576999999999998</v>
      </c>
      <c r="H70" s="20">
        <v>20.341999999999999</v>
      </c>
      <c r="I70" s="20">
        <v>23.372</v>
      </c>
      <c r="J70" s="20">
        <v>559.13900000000001</v>
      </c>
      <c r="K70" s="21">
        <v>629.21199999999999</v>
      </c>
      <c r="L70" s="19">
        <v>120.82</v>
      </c>
      <c r="M70" s="20">
        <v>15.02</v>
      </c>
      <c r="N70" s="20">
        <v>40.222999999999999</v>
      </c>
      <c r="O70" s="20">
        <v>25.472000000000001</v>
      </c>
      <c r="P70" s="21">
        <v>3063.415</v>
      </c>
      <c r="Q70" s="26">
        <f t="shared" si="15"/>
        <v>9.6088707215827453E-8</v>
      </c>
      <c r="R70" s="6">
        <f t="shared" si="16"/>
        <v>2.8746535865585652E-2</v>
      </c>
      <c r="S70" s="6">
        <f t="shared" si="17"/>
        <v>7.7845713031178161E-3</v>
      </c>
      <c r="T70" s="27">
        <f t="shared" si="18"/>
        <v>1.0019879620762479E-3</v>
      </c>
      <c r="U70" s="26">
        <f t="shared" si="19"/>
        <v>1.640749204582936E-4</v>
      </c>
      <c r="V70" s="27">
        <f t="shared" si="20"/>
        <v>3.1496065867210925E-2</v>
      </c>
      <c r="W70" s="26">
        <f t="shared" si="21"/>
        <v>3.6999999999999998E-2</v>
      </c>
      <c r="X70" s="6">
        <f t="shared" si="22"/>
        <v>3.2000000000000001E-2</v>
      </c>
      <c r="Y70" s="27">
        <f t="shared" si="23"/>
        <v>3.5000000000000003E-2</v>
      </c>
      <c r="Z70" s="28">
        <f t="shared" si="24"/>
        <v>0.25</v>
      </c>
      <c r="AA70" s="120">
        <f t="shared" si="25"/>
        <v>0.21</v>
      </c>
      <c r="AB70" s="29">
        <f t="shared" si="26"/>
        <v>0.23</v>
      </c>
      <c r="AC70" s="24">
        <f t="shared" si="27"/>
        <v>5</v>
      </c>
      <c r="AD70" s="121">
        <f t="shared" si="28"/>
        <v>5</v>
      </c>
      <c r="AE70" s="25">
        <f t="shared" si="29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>
      <c r="A71" s="65"/>
      <c r="B71" s="119"/>
      <c r="C71" s="30" t="str">
        <f>Rollover!A71</f>
        <v>Jeep</v>
      </c>
      <c r="D71" s="50" t="str">
        <f>Rollover!B71</f>
        <v>Wrangler Unlimited SUV 4WD</v>
      </c>
      <c r="E71" s="10"/>
      <c r="F71" s="72">
        <f>Rollover!C71</f>
        <v>2019</v>
      </c>
      <c r="G71" s="11"/>
      <c r="H71" s="12"/>
      <c r="I71" s="12"/>
      <c r="J71" s="12"/>
      <c r="K71" s="13"/>
      <c r="L71" s="11"/>
      <c r="M71" s="12"/>
      <c r="N71" s="12"/>
      <c r="O71" s="12"/>
      <c r="P71" s="13"/>
      <c r="Q71" s="26" t="e">
        <f t="shared" si="15"/>
        <v>#NUM!</v>
      </c>
      <c r="R71" s="6">
        <f t="shared" si="16"/>
        <v>4.5435171224880964E-3</v>
      </c>
      <c r="S71" s="6">
        <f t="shared" si="17"/>
        <v>2.3748578822706131E-3</v>
      </c>
      <c r="T71" s="27">
        <f t="shared" si="18"/>
        <v>5.0175335722563109E-4</v>
      </c>
      <c r="U71" s="26" t="e">
        <f t="shared" si="19"/>
        <v>#NUM!</v>
      </c>
      <c r="V71" s="27">
        <f t="shared" si="20"/>
        <v>1.8229037773026034E-3</v>
      </c>
      <c r="W71" s="26" t="e">
        <f t="shared" si="21"/>
        <v>#NUM!</v>
      </c>
      <c r="X71" s="6" t="e">
        <f t="shared" si="22"/>
        <v>#NUM!</v>
      </c>
      <c r="Y71" s="27" t="e">
        <f t="shared" si="23"/>
        <v>#NUM!</v>
      </c>
      <c r="Z71" s="28" t="e">
        <f t="shared" si="24"/>
        <v>#NUM!</v>
      </c>
      <c r="AA71" s="120" t="e">
        <f t="shared" si="25"/>
        <v>#NUM!</v>
      </c>
      <c r="AB71" s="29" t="e">
        <f t="shared" si="26"/>
        <v>#NUM!</v>
      </c>
      <c r="AC71" s="24" t="e">
        <f t="shared" si="27"/>
        <v>#NUM!</v>
      </c>
      <c r="AD71" s="121" t="e">
        <f t="shared" si="28"/>
        <v>#NUM!</v>
      </c>
      <c r="AE71" s="25" t="e">
        <f t="shared" si="29"/>
        <v>#NUM!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>
      <c r="A72" s="65">
        <v>10689</v>
      </c>
      <c r="B72" s="119" t="s">
        <v>300</v>
      </c>
      <c r="C72" s="30" t="str">
        <f>Rollover!A72</f>
        <v>Kia</v>
      </c>
      <c r="D72" s="50" t="str">
        <f>Rollover!B72</f>
        <v>Forte 4DR FWD</v>
      </c>
      <c r="E72" s="10" t="s">
        <v>188</v>
      </c>
      <c r="F72" s="72">
        <f>Rollover!C72</f>
        <v>2019</v>
      </c>
      <c r="G72" s="11">
        <v>153.19999999999999</v>
      </c>
      <c r="H72" s="12">
        <v>27.372</v>
      </c>
      <c r="I72" s="12">
        <v>36.170999999999999</v>
      </c>
      <c r="J72" s="12">
        <v>1255.2850000000001</v>
      </c>
      <c r="K72" s="13">
        <v>1444.7470000000001</v>
      </c>
      <c r="L72" s="11">
        <v>286.48</v>
      </c>
      <c r="M72" s="194">
        <v>41.924999999999997</v>
      </c>
      <c r="N72" s="194">
        <v>88.954999999999998</v>
      </c>
      <c r="O72" s="194">
        <v>46.941000000000003</v>
      </c>
      <c r="P72" s="13">
        <v>3271.62</v>
      </c>
      <c r="Q72" s="26">
        <f t="shared" ref="Q72:Q110" si="45">NORMDIST(LN(G72),7.45231,0.73998,1)</f>
        <v>5.3560617109583628E-4</v>
      </c>
      <c r="R72" s="6">
        <f t="shared" ref="R72:R110" si="46">1/(1+EXP(5.3895-0.0919*H72))</f>
        <v>5.3453235924982488E-2</v>
      </c>
      <c r="S72" s="6">
        <f t="shared" ref="S72:S110" si="47">1/(1+EXP(6.04044-0.002133*J72))</f>
        <v>3.347471457902737E-2</v>
      </c>
      <c r="T72" s="27">
        <f t="shared" ref="T72:T110" si="48">1/(1+EXP(7.5969-0.0011*K72))</f>
        <v>2.4537567239098141E-3</v>
      </c>
      <c r="U72" s="26">
        <f t="shared" ref="U72:U110" si="49">NORMDIST(LN(L72),7.45231,0.73998,1)</f>
        <v>7.6487879384265879E-3</v>
      </c>
      <c r="V72" s="27">
        <f t="shared" ref="V72:V110" si="50">1/(1+EXP(6.3055-0.00094*P72))</f>
        <v>3.804576132463821E-2</v>
      </c>
      <c r="W72" s="26">
        <f t="shared" ref="W72:W110" si="51">ROUND(1-(1-Q72)*(1-R72)*(1-S72)*(1-T72),3)</f>
        <v>8.7999999999999995E-2</v>
      </c>
      <c r="X72" s="6">
        <f t="shared" ref="X72:X110" si="52">IF(L72="N/A",L72,ROUND(1-(1-U72)*(1-V72),3))</f>
        <v>4.4999999999999998E-2</v>
      </c>
      <c r="Y72" s="27">
        <f t="shared" ref="Y72:Y110" si="53">ROUND(AVERAGE(W72:X72),3)</f>
        <v>6.7000000000000004E-2</v>
      </c>
      <c r="Z72" s="28">
        <f t="shared" ref="Z72:Z110" si="54">ROUND(W72/0.15,2)</f>
        <v>0.59</v>
      </c>
      <c r="AA72" s="120">
        <f t="shared" ref="AA72:AA110" si="55">IF(L72="N/A", L72, ROUND(X72/0.15,2))</f>
        <v>0.3</v>
      </c>
      <c r="AB72" s="29">
        <f t="shared" ref="AB72:AB110" si="56">ROUND(Y72/0.15,2)</f>
        <v>0.45</v>
      </c>
      <c r="AC72" s="24">
        <f t="shared" ref="AC72:AC110" si="57">IF(Z72&lt;0.67,5,IF(Z72&lt;1,4,IF(Z72&lt;1.33,3,IF(Z72&lt;2.67,2,1))))</f>
        <v>5</v>
      </c>
      <c r="AD72" s="121">
        <f t="shared" ref="AD72:AD110" si="58">IF(L72="N/A",L72,IF(AA72&lt;0.67,5,IF(AA72&lt;1,4,IF(AA72&lt;1.33,3,IF(AA72&lt;2.67,2,1)))))</f>
        <v>5</v>
      </c>
      <c r="AE72" s="25">
        <f t="shared" ref="AE72:AE110" si="59">IF(AB72&lt;0.67,5,IF(AB72&lt;1,4,IF(AB72&lt;1.33,3,IF(AB72&lt;2.67,2,1))))</f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73" s="65">
        <v>10764</v>
      </c>
      <c r="B73" s="119" t="s">
        <v>349</v>
      </c>
      <c r="C73" s="30" t="str">
        <f>Rollover!A73</f>
        <v>Kia</v>
      </c>
      <c r="D73" s="50" t="str">
        <f>Rollover!B73</f>
        <v>Niro Hybrid SUV FWD</v>
      </c>
      <c r="E73" s="10" t="s">
        <v>189</v>
      </c>
      <c r="F73" s="72">
        <f>Rollover!C73</f>
        <v>2019</v>
      </c>
      <c r="G73" s="11">
        <v>138.08600000000001</v>
      </c>
      <c r="H73" s="12">
        <v>22.803000000000001</v>
      </c>
      <c r="I73" s="12">
        <v>33.11</v>
      </c>
      <c r="J73" s="12">
        <v>872.78300000000002</v>
      </c>
      <c r="K73" s="13">
        <v>1522.739</v>
      </c>
      <c r="L73" s="11">
        <v>170.35</v>
      </c>
      <c r="M73" s="12">
        <v>41.194000000000003</v>
      </c>
      <c r="N73" s="12">
        <v>76.858000000000004</v>
      </c>
      <c r="O73" s="12">
        <v>41.24</v>
      </c>
      <c r="P73" s="13">
        <v>4414.6120000000001</v>
      </c>
      <c r="Q73" s="26">
        <f t="shared" ref="Q73:Q88" si="60">NORMDIST(LN(G73),7.45231,0.73998,1)</f>
        <v>3.2304603651938762E-4</v>
      </c>
      <c r="R73" s="6">
        <f t="shared" ref="R73:R88" si="61">1/(1+EXP(5.3895-0.0919*H73))</f>
        <v>3.5780900671456776E-2</v>
      </c>
      <c r="S73" s="6">
        <f t="shared" ref="S73:S88" si="62">1/(1+EXP(6.04044-0.002133*J73))</f>
        <v>1.5085900527474341E-2</v>
      </c>
      <c r="T73" s="27">
        <f t="shared" ref="T73:T88" si="63">1/(1+EXP(7.5969-0.0011*K73))</f>
        <v>2.6729737760637991E-3</v>
      </c>
      <c r="U73" s="26">
        <f t="shared" ref="U73:U88" si="64">NORMDIST(LN(L73),7.45231,0.73998,1)</f>
        <v>8.8082093591612665E-4</v>
      </c>
      <c r="V73" s="27">
        <f t="shared" ref="V73:V88" si="65">1/(1+EXP(6.3055-0.00094*P73))</f>
        <v>0.10379375923178918</v>
      </c>
      <c r="W73" s="26">
        <f t="shared" ref="W73:W88" si="66">ROUND(1-(1-Q73)*(1-R73)*(1-S73)*(1-T73),3)</f>
        <v>5.2999999999999999E-2</v>
      </c>
      <c r="X73" s="6">
        <f t="shared" ref="X73:X88" si="67">IF(L73="N/A",L73,ROUND(1-(1-U73)*(1-V73),3))</f>
        <v>0.105</v>
      </c>
      <c r="Y73" s="27">
        <f t="shared" ref="Y73:Y88" si="68">ROUND(AVERAGE(W73:X73),3)</f>
        <v>7.9000000000000001E-2</v>
      </c>
      <c r="Z73" s="28">
        <f t="shared" ref="Z73:Z88" si="69">ROUND(W73/0.15,2)</f>
        <v>0.35</v>
      </c>
      <c r="AA73" s="120">
        <f t="shared" ref="AA73:AA88" si="70">IF(L73="N/A", L73, ROUND(X73/0.15,2))</f>
        <v>0.7</v>
      </c>
      <c r="AB73" s="29">
        <f t="shared" ref="AB73:AB88" si="71">ROUND(Y73/0.15,2)</f>
        <v>0.53</v>
      </c>
      <c r="AC73" s="24">
        <f t="shared" ref="AC73:AC88" si="72">IF(Z73&lt;0.67,5,IF(Z73&lt;1,4,IF(Z73&lt;1.33,3,IF(Z73&lt;2.67,2,1))))</f>
        <v>5</v>
      </c>
      <c r="AD73" s="121">
        <f t="shared" ref="AD73:AD88" si="73">IF(L73="N/A",L73,IF(AA73&lt;0.67,5,IF(AA73&lt;1,4,IF(AA73&lt;1.33,3,IF(AA73&lt;2.67,2,1)))))</f>
        <v>4</v>
      </c>
      <c r="AE73" s="25">
        <f t="shared" ref="AE73:AE88" si="74">IF(AB73&lt;0.67,5,IF(AB73&lt;1,4,IF(AB73&lt;1.33,3,IF(AB73&lt;2.67,2,1))))</f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>
      <c r="A74" s="65">
        <v>10658</v>
      </c>
      <c r="B74" s="119" t="s">
        <v>273</v>
      </c>
      <c r="C74" s="30" t="str">
        <f>Rollover!A74</f>
        <v xml:space="preserve">Lexus </v>
      </c>
      <c r="D74" s="50" t="str">
        <f>Rollover!B74</f>
        <v>ES 350 4DR FWD</v>
      </c>
      <c r="E74" s="10" t="s">
        <v>88</v>
      </c>
      <c r="F74" s="72">
        <f>Rollover!C74</f>
        <v>2019</v>
      </c>
      <c r="G74" s="11">
        <v>84.983000000000004</v>
      </c>
      <c r="H74" s="12">
        <v>15.792</v>
      </c>
      <c r="I74" s="12">
        <v>26.056000000000001</v>
      </c>
      <c r="J74" s="12">
        <v>709.92399999999998</v>
      </c>
      <c r="K74" s="13">
        <v>1173.0709999999999</v>
      </c>
      <c r="L74" s="11">
        <v>299.81599999999997</v>
      </c>
      <c r="M74" s="12">
        <v>18.614000000000001</v>
      </c>
      <c r="N74" s="12">
        <v>42.792999999999999</v>
      </c>
      <c r="O74" s="12">
        <v>21.085999999999999</v>
      </c>
      <c r="P74" s="13">
        <v>2404.9050000000002</v>
      </c>
      <c r="Q74" s="26">
        <f t="shared" si="60"/>
        <v>2.3761466166823871E-5</v>
      </c>
      <c r="R74" s="6">
        <f t="shared" si="61"/>
        <v>1.9110625422058561E-2</v>
      </c>
      <c r="S74" s="6">
        <f t="shared" si="62"/>
        <v>1.0706160115815008E-2</v>
      </c>
      <c r="T74" s="27">
        <f t="shared" si="63"/>
        <v>1.8210452939757395E-3</v>
      </c>
      <c r="U74" s="26">
        <f t="shared" si="64"/>
        <v>9.045068491137849E-3</v>
      </c>
      <c r="V74" s="27">
        <f t="shared" si="65"/>
        <v>1.7210263102498836E-2</v>
      </c>
      <c r="W74" s="26">
        <f t="shared" si="66"/>
        <v>3.1E-2</v>
      </c>
      <c r="X74" s="6">
        <f t="shared" si="67"/>
        <v>2.5999999999999999E-2</v>
      </c>
      <c r="Y74" s="27">
        <f t="shared" si="68"/>
        <v>2.9000000000000001E-2</v>
      </c>
      <c r="Z74" s="28">
        <f t="shared" si="69"/>
        <v>0.21</v>
      </c>
      <c r="AA74" s="120">
        <f t="shared" si="70"/>
        <v>0.17</v>
      </c>
      <c r="AB74" s="29">
        <f t="shared" si="71"/>
        <v>0.19</v>
      </c>
      <c r="AC74" s="24">
        <f t="shared" si="72"/>
        <v>5</v>
      </c>
      <c r="AD74" s="121">
        <f t="shared" si="73"/>
        <v>5</v>
      </c>
      <c r="AE74" s="25">
        <f t="shared" si="74"/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>
      <c r="A75" s="65">
        <v>10658</v>
      </c>
      <c r="B75" s="119" t="s">
        <v>273</v>
      </c>
      <c r="C75" s="123" t="str">
        <f>Rollover!A75</f>
        <v xml:space="preserve">Lexus </v>
      </c>
      <c r="D75" s="10" t="str">
        <f>Rollover!B75</f>
        <v>ES 300h 4DR FWD</v>
      </c>
      <c r="E75" s="10" t="s">
        <v>88</v>
      </c>
      <c r="F75" s="72">
        <f>Rollover!C75</f>
        <v>2019</v>
      </c>
      <c r="G75" s="11">
        <v>84.983000000000004</v>
      </c>
      <c r="H75" s="12">
        <v>15.792</v>
      </c>
      <c r="I75" s="12">
        <v>26.056000000000001</v>
      </c>
      <c r="J75" s="12">
        <v>709.92399999999998</v>
      </c>
      <c r="K75" s="13">
        <v>1173.0709999999999</v>
      </c>
      <c r="L75" s="11">
        <v>299.81599999999997</v>
      </c>
      <c r="M75" s="12">
        <v>18.614000000000001</v>
      </c>
      <c r="N75" s="12">
        <v>42.792999999999999</v>
      </c>
      <c r="O75" s="12">
        <v>21.085999999999999</v>
      </c>
      <c r="P75" s="13">
        <v>2404.9050000000002</v>
      </c>
      <c r="Q75" s="26">
        <f t="shared" si="60"/>
        <v>2.3761466166823871E-5</v>
      </c>
      <c r="R75" s="6">
        <f t="shared" si="61"/>
        <v>1.9110625422058561E-2</v>
      </c>
      <c r="S75" s="6">
        <f t="shared" si="62"/>
        <v>1.0706160115815008E-2</v>
      </c>
      <c r="T75" s="27">
        <f t="shared" si="63"/>
        <v>1.8210452939757395E-3</v>
      </c>
      <c r="U75" s="26">
        <f t="shared" si="64"/>
        <v>9.045068491137849E-3</v>
      </c>
      <c r="V75" s="27">
        <f t="shared" si="65"/>
        <v>1.7210263102498836E-2</v>
      </c>
      <c r="W75" s="26">
        <f t="shared" si="66"/>
        <v>3.1E-2</v>
      </c>
      <c r="X75" s="6">
        <f t="shared" si="67"/>
        <v>2.5999999999999999E-2</v>
      </c>
      <c r="Y75" s="27">
        <f t="shared" si="68"/>
        <v>2.9000000000000001E-2</v>
      </c>
      <c r="Z75" s="28">
        <f t="shared" si="69"/>
        <v>0.21</v>
      </c>
      <c r="AA75" s="120">
        <f t="shared" si="70"/>
        <v>0.17</v>
      </c>
      <c r="AB75" s="29">
        <f t="shared" si="71"/>
        <v>0.19</v>
      </c>
      <c r="AC75" s="24">
        <f t="shared" si="72"/>
        <v>5</v>
      </c>
      <c r="AD75" s="121">
        <f t="shared" si="73"/>
        <v>5</v>
      </c>
      <c r="AE75" s="25">
        <f t="shared" si="74"/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3.15" customHeight="1">
      <c r="A76" s="65">
        <v>10719</v>
      </c>
      <c r="B76" s="119" t="s">
        <v>322</v>
      </c>
      <c r="C76" s="30" t="str">
        <f>Rollover!A76</f>
        <v xml:space="preserve">Lexus </v>
      </c>
      <c r="D76" s="50" t="str">
        <f>Rollover!B76</f>
        <v>UX200 5HB FWD</v>
      </c>
      <c r="E76" s="10" t="s">
        <v>88</v>
      </c>
      <c r="F76" s="72">
        <f>Rollover!C76</f>
        <v>2019</v>
      </c>
      <c r="G76" s="11">
        <v>51.991</v>
      </c>
      <c r="H76" s="12">
        <v>19.771999999999998</v>
      </c>
      <c r="I76" s="12">
        <v>23.92</v>
      </c>
      <c r="J76" s="12">
        <v>662.16700000000003</v>
      </c>
      <c r="K76" s="13">
        <v>1436.6379999999999</v>
      </c>
      <c r="L76" s="11">
        <v>95.956999999999994</v>
      </c>
      <c r="M76" s="12">
        <v>19.922999999999998</v>
      </c>
      <c r="N76" s="12">
        <v>45.615000000000002</v>
      </c>
      <c r="O76" s="12">
        <v>16.876000000000001</v>
      </c>
      <c r="P76" s="13">
        <v>2813.8629999999998</v>
      </c>
      <c r="Q76" s="26">
        <f t="shared" si="60"/>
        <v>1.1141560021276277E-6</v>
      </c>
      <c r="R76" s="6">
        <f t="shared" si="61"/>
        <v>2.7319545957197652E-2</v>
      </c>
      <c r="S76" s="6">
        <f t="shared" si="62"/>
        <v>9.6793139608911394E-3</v>
      </c>
      <c r="T76" s="27">
        <f t="shared" si="63"/>
        <v>2.4320197793785124E-3</v>
      </c>
      <c r="U76" s="26">
        <f t="shared" si="64"/>
        <v>4.7432821659670914E-5</v>
      </c>
      <c r="V76" s="27">
        <f t="shared" si="65"/>
        <v>2.5075499468856861E-2</v>
      </c>
      <c r="W76" s="26">
        <f t="shared" si="66"/>
        <v>3.9E-2</v>
      </c>
      <c r="X76" s="6">
        <f t="shared" si="67"/>
        <v>2.5000000000000001E-2</v>
      </c>
      <c r="Y76" s="27">
        <f t="shared" si="68"/>
        <v>3.2000000000000001E-2</v>
      </c>
      <c r="Z76" s="28">
        <f t="shared" si="69"/>
        <v>0.26</v>
      </c>
      <c r="AA76" s="120">
        <f t="shared" si="70"/>
        <v>0.17</v>
      </c>
      <c r="AB76" s="29">
        <f t="shared" si="71"/>
        <v>0.21</v>
      </c>
      <c r="AC76" s="24">
        <f t="shared" si="72"/>
        <v>5</v>
      </c>
      <c r="AD76" s="121">
        <f t="shared" si="73"/>
        <v>5</v>
      </c>
      <c r="AE76" s="25">
        <f t="shared" si="74"/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13.15" customHeight="1">
      <c r="A77" s="65">
        <v>10719</v>
      </c>
      <c r="B77" s="119" t="s">
        <v>322</v>
      </c>
      <c r="C77" s="123" t="str">
        <f>Rollover!A77</f>
        <v xml:space="preserve">Lexus </v>
      </c>
      <c r="D77" s="10" t="str">
        <f>Rollover!B77</f>
        <v>UX250h 5HB AWD</v>
      </c>
      <c r="E77" s="10" t="s">
        <v>88</v>
      </c>
      <c r="F77" s="72">
        <f>Rollover!C77</f>
        <v>2019</v>
      </c>
      <c r="G77" s="11">
        <v>51.991</v>
      </c>
      <c r="H77" s="12">
        <v>19.771999999999998</v>
      </c>
      <c r="I77" s="12">
        <v>23.92</v>
      </c>
      <c r="J77" s="12">
        <v>662.16700000000003</v>
      </c>
      <c r="K77" s="13">
        <v>1436.6379999999999</v>
      </c>
      <c r="L77" s="11">
        <v>95.956999999999994</v>
      </c>
      <c r="M77" s="12">
        <v>19.922999999999998</v>
      </c>
      <c r="N77" s="12">
        <v>45.615000000000002</v>
      </c>
      <c r="O77" s="12">
        <v>16.876000000000001</v>
      </c>
      <c r="P77" s="13">
        <v>2813.8629999999998</v>
      </c>
      <c r="Q77" s="26">
        <f t="shared" si="60"/>
        <v>1.1141560021276277E-6</v>
      </c>
      <c r="R77" s="6">
        <f t="shared" si="61"/>
        <v>2.7319545957197652E-2</v>
      </c>
      <c r="S77" s="6">
        <f t="shared" si="62"/>
        <v>9.6793139608911394E-3</v>
      </c>
      <c r="T77" s="27">
        <f t="shared" si="63"/>
        <v>2.4320197793785124E-3</v>
      </c>
      <c r="U77" s="26">
        <f t="shared" si="64"/>
        <v>4.7432821659670914E-5</v>
      </c>
      <c r="V77" s="27">
        <f t="shared" si="65"/>
        <v>2.5075499468856861E-2</v>
      </c>
      <c r="W77" s="26">
        <f t="shared" si="66"/>
        <v>3.9E-2</v>
      </c>
      <c r="X77" s="6">
        <f t="shared" si="67"/>
        <v>2.5000000000000001E-2</v>
      </c>
      <c r="Y77" s="27">
        <f t="shared" si="68"/>
        <v>3.2000000000000001E-2</v>
      </c>
      <c r="Z77" s="28">
        <f t="shared" si="69"/>
        <v>0.26</v>
      </c>
      <c r="AA77" s="120">
        <f t="shared" si="70"/>
        <v>0.17</v>
      </c>
      <c r="AB77" s="29">
        <f t="shared" si="71"/>
        <v>0.21</v>
      </c>
      <c r="AC77" s="24">
        <f t="shared" si="72"/>
        <v>5</v>
      </c>
      <c r="AD77" s="121">
        <f t="shared" si="73"/>
        <v>5</v>
      </c>
      <c r="AE77" s="25">
        <f t="shared" si="74"/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>
      <c r="A78" s="65">
        <v>10771</v>
      </c>
      <c r="B78" s="119" t="s">
        <v>357</v>
      </c>
      <c r="C78" s="30" t="str">
        <f>Rollover!A78</f>
        <v>Nissan</v>
      </c>
      <c r="D78" s="50" t="str">
        <f>Rollover!B78</f>
        <v>Altima 4DR FWD</v>
      </c>
      <c r="E78" s="10" t="s">
        <v>88</v>
      </c>
      <c r="F78" s="72">
        <f>Rollover!C78</f>
        <v>2019</v>
      </c>
      <c r="G78" s="11">
        <v>187.21100000000001</v>
      </c>
      <c r="H78" s="12">
        <v>35.865000000000002</v>
      </c>
      <c r="I78" s="12">
        <v>43.542000000000002</v>
      </c>
      <c r="J78" s="12">
        <v>729.32500000000005</v>
      </c>
      <c r="K78" s="13">
        <v>2275.375</v>
      </c>
      <c r="L78" s="11">
        <v>184.65700000000001</v>
      </c>
      <c r="M78" s="12">
        <v>13.241</v>
      </c>
      <c r="N78" s="12">
        <v>46.350999999999999</v>
      </c>
      <c r="O78" s="12">
        <v>14.868</v>
      </c>
      <c r="P78" s="13">
        <v>2419.2550000000001</v>
      </c>
      <c r="Q78" s="26">
        <f t="shared" si="60"/>
        <v>1.349097637447861E-3</v>
      </c>
      <c r="R78" s="6">
        <f t="shared" si="61"/>
        <v>0.10972955888485358</v>
      </c>
      <c r="S78" s="6">
        <f t="shared" si="62"/>
        <v>1.1153455743641945E-2</v>
      </c>
      <c r="T78" s="27">
        <f t="shared" si="63"/>
        <v>6.096123020691702E-3</v>
      </c>
      <c r="U78" s="26">
        <f t="shared" si="64"/>
        <v>1.2691259020935057E-3</v>
      </c>
      <c r="V78" s="27">
        <f t="shared" si="65"/>
        <v>1.7439909044878233E-2</v>
      </c>
      <c r="W78" s="26">
        <f t="shared" si="66"/>
        <v>0.126</v>
      </c>
      <c r="X78" s="6">
        <f t="shared" si="67"/>
        <v>1.9E-2</v>
      </c>
      <c r="Y78" s="27">
        <f t="shared" si="68"/>
        <v>7.2999999999999995E-2</v>
      </c>
      <c r="Z78" s="28">
        <f t="shared" si="69"/>
        <v>0.84</v>
      </c>
      <c r="AA78" s="120">
        <f t="shared" si="70"/>
        <v>0.13</v>
      </c>
      <c r="AB78" s="29">
        <f t="shared" si="71"/>
        <v>0.49</v>
      </c>
      <c r="AC78" s="24">
        <f t="shared" si="72"/>
        <v>4</v>
      </c>
      <c r="AD78" s="121">
        <f t="shared" si="73"/>
        <v>5</v>
      </c>
      <c r="AE78" s="25">
        <f t="shared" si="74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ht="13.15" customHeight="1">
      <c r="A79" s="65">
        <v>10771</v>
      </c>
      <c r="B79" s="119" t="s">
        <v>357</v>
      </c>
      <c r="C79" s="123" t="str">
        <f>Rollover!A79</f>
        <v>Nissan</v>
      </c>
      <c r="D79" s="10" t="str">
        <f>Rollover!B79</f>
        <v>Altima 4DR AWD</v>
      </c>
      <c r="E79" s="10" t="s">
        <v>88</v>
      </c>
      <c r="F79" s="72">
        <f>Rollover!C79</f>
        <v>2019</v>
      </c>
      <c r="G79" s="11">
        <v>187.21100000000001</v>
      </c>
      <c r="H79" s="12">
        <v>35.865000000000002</v>
      </c>
      <c r="I79" s="12">
        <v>43.542000000000002</v>
      </c>
      <c r="J79" s="12">
        <v>729.32500000000005</v>
      </c>
      <c r="K79" s="13">
        <v>2275.375</v>
      </c>
      <c r="L79" s="11">
        <v>184.65700000000001</v>
      </c>
      <c r="M79" s="12">
        <v>13.241</v>
      </c>
      <c r="N79" s="12">
        <v>46.350999999999999</v>
      </c>
      <c r="O79" s="12">
        <v>14.868</v>
      </c>
      <c r="P79" s="13">
        <v>2419.2550000000001</v>
      </c>
      <c r="Q79" s="26">
        <f t="shared" si="60"/>
        <v>1.349097637447861E-3</v>
      </c>
      <c r="R79" s="6">
        <f t="shared" si="61"/>
        <v>0.10972955888485358</v>
      </c>
      <c r="S79" s="6">
        <f t="shared" si="62"/>
        <v>1.1153455743641945E-2</v>
      </c>
      <c r="T79" s="27">
        <f t="shared" si="63"/>
        <v>6.096123020691702E-3</v>
      </c>
      <c r="U79" s="26">
        <f t="shared" si="64"/>
        <v>1.2691259020935057E-3</v>
      </c>
      <c r="V79" s="27">
        <f t="shared" si="65"/>
        <v>1.7439909044878233E-2</v>
      </c>
      <c r="W79" s="26">
        <f t="shared" si="66"/>
        <v>0.126</v>
      </c>
      <c r="X79" s="6">
        <f t="shared" si="67"/>
        <v>1.9E-2</v>
      </c>
      <c r="Y79" s="27">
        <f t="shared" si="68"/>
        <v>7.2999999999999995E-2</v>
      </c>
      <c r="Z79" s="28">
        <f t="shared" si="69"/>
        <v>0.84</v>
      </c>
      <c r="AA79" s="120">
        <f t="shared" si="70"/>
        <v>0.13</v>
      </c>
      <c r="AB79" s="29">
        <f t="shared" si="71"/>
        <v>0.49</v>
      </c>
      <c r="AC79" s="24">
        <f t="shared" si="72"/>
        <v>4</v>
      </c>
      <c r="AD79" s="121">
        <f t="shared" si="73"/>
        <v>5</v>
      </c>
      <c r="AE79" s="25">
        <f t="shared" si="74"/>
        <v>5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>
      <c r="A80" s="65">
        <v>10181</v>
      </c>
      <c r="B80" s="65" t="s">
        <v>187</v>
      </c>
      <c r="C80" s="30" t="str">
        <f>Rollover!A80</f>
        <v>Nissan</v>
      </c>
      <c r="D80" s="50" t="str">
        <f>Rollover!B80</f>
        <v>Armada SUV RWD</v>
      </c>
      <c r="E80" s="10" t="s">
        <v>188</v>
      </c>
      <c r="F80" s="72">
        <f>Rollover!C80</f>
        <v>2019</v>
      </c>
      <c r="G80" s="11">
        <v>26.613</v>
      </c>
      <c r="H80" s="12">
        <v>25.172999999999998</v>
      </c>
      <c r="I80" s="12">
        <v>25.172999999999998</v>
      </c>
      <c r="J80" s="12">
        <v>360.30099999999999</v>
      </c>
      <c r="K80" s="13">
        <v>640.83100000000002</v>
      </c>
      <c r="L80" s="11">
        <v>31.244</v>
      </c>
      <c r="M80" s="12">
        <v>1.149</v>
      </c>
      <c r="N80" s="12">
        <v>20.628</v>
      </c>
      <c r="O80" s="12">
        <v>1.4470000000000001</v>
      </c>
      <c r="P80" s="13">
        <v>672.68399999999997</v>
      </c>
      <c r="Q80" s="26">
        <f t="shared" si="60"/>
        <v>8.6761730595354262E-9</v>
      </c>
      <c r="R80" s="6">
        <f t="shared" si="61"/>
        <v>4.4103887825396509E-2</v>
      </c>
      <c r="S80" s="6">
        <f t="shared" si="62"/>
        <v>5.1075339257176423E-3</v>
      </c>
      <c r="T80" s="27">
        <f t="shared" si="63"/>
        <v>1.0148633778005994E-3</v>
      </c>
      <c r="U80" s="26">
        <f t="shared" si="64"/>
        <v>2.984662376587312E-8</v>
      </c>
      <c r="V80" s="27">
        <f t="shared" si="65"/>
        <v>3.4251566334781466E-3</v>
      </c>
      <c r="W80" s="26">
        <f t="shared" si="66"/>
        <v>0.05</v>
      </c>
      <c r="X80" s="6">
        <f t="shared" si="67"/>
        <v>3.0000000000000001E-3</v>
      </c>
      <c r="Y80" s="27">
        <f t="shared" si="68"/>
        <v>2.7E-2</v>
      </c>
      <c r="Z80" s="28">
        <f t="shared" si="69"/>
        <v>0.33</v>
      </c>
      <c r="AA80" s="120">
        <f t="shared" si="70"/>
        <v>0.02</v>
      </c>
      <c r="AB80" s="29">
        <f t="shared" si="71"/>
        <v>0.18</v>
      </c>
      <c r="AC80" s="24">
        <f t="shared" si="72"/>
        <v>5</v>
      </c>
      <c r="AD80" s="121">
        <f t="shared" si="73"/>
        <v>5</v>
      </c>
      <c r="AE80" s="25">
        <f t="shared" si="74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>
      <c r="A81" s="65">
        <v>10181</v>
      </c>
      <c r="B81" s="65" t="s">
        <v>187</v>
      </c>
      <c r="C81" s="30" t="str">
        <f>Rollover!A81</f>
        <v>Nissan</v>
      </c>
      <c r="D81" s="50" t="str">
        <f>Rollover!B81</f>
        <v>Armada SUV AWD</v>
      </c>
      <c r="E81" s="10" t="s">
        <v>188</v>
      </c>
      <c r="F81" s="72">
        <f>Rollover!C81</f>
        <v>2019</v>
      </c>
      <c r="G81" s="11">
        <v>26.613</v>
      </c>
      <c r="H81" s="12">
        <v>25.172999999999998</v>
      </c>
      <c r="I81" s="12">
        <v>25.172999999999998</v>
      </c>
      <c r="J81" s="12">
        <v>360.30099999999999</v>
      </c>
      <c r="K81" s="13">
        <v>640.83100000000002</v>
      </c>
      <c r="L81" s="11">
        <v>31.244</v>
      </c>
      <c r="M81" s="12">
        <v>1.149</v>
      </c>
      <c r="N81" s="12">
        <v>20.628</v>
      </c>
      <c r="O81" s="12">
        <v>1.4470000000000001</v>
      </c>
      <c r="P81" s="13">
        <v>672.68399999999997</v>
      </c>
      <c r="Q81" s="26">
        <f t="shared" si="60"/>
        <v>8.6761730595354262E-9</v>
      </c>
      <c r="R81" s="6">
        <f t="shared" si="61"/>
        <v>4.4103887825396509E-2</v>
      </c>
      <c r="S81" s="6">
        <f t="shared" si="62"/>
        <v>5.1075339257176423E-3</v>
      </c>
      <c r="T81" s="27">
        <f t="shared" si="63"/>
        <v>1.0148633778005994E-3</v>
      </c>
      <c r="U81" s="26">
        <f t="shared" si="64"/>
        <v>2.984662376587312E-8</v>
      </c>
      <c r="V81" s="27">
        <f t="shared" si="65"/>
        <v>3.4251566334781466E-3</v>
      </c>
      <c r="W81" s="26">
        <f t="shared" si="66"/>
        <v>0.05</v>
      </c>
      <c r="X81" s="6">
        <f t="shared" si="67"/>
        <v>3.0000000000000001E-3</v>
      </c>
      <c r="Y81" s="27">
        <f t="shared" si="68"/>
        <v>2.7E-2</v>
      </c>
      <c r="Z81" s="28">
        <f t="shared" si="69"/>
        <v>0.33</v>
      </c>
      <c r="AA81" s="120">
        <f t="shared" si="70"/>
        <v>0.02</v>
      </c>
      <c r="AB81" s="29">
        <f t="shared" si="71"/>
        <v>0.18</v>
      </c>
      <c r="AC81" s="24">
        <f t="shared" si="72"/>
        <v>5</v>
      </c>
      <c r="AD81" s="121">
        <f t="shared" si="73"/>
        <v>5</v>
      </c>
      <c r="AE81" s="25">
        <f t="shared" si="74"/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>
      <c r="A82" s="65">
        <v>10181</v>
      </c>
      <c r="B82" s="65" t="s">
        <v>187</v>
      </c>
      <c r="C82" s="123" t="str">
        <f>Rollover!A82</f>
        <v>Infiniti</v>
      </c>
      <c r="D82" s="10" t="str">
        <f>Rollover!B82</f>
        <v>QX80 SUV RWD</v>
      </c>
      <c r="E82" s="10" t="s">
        <v>188</v>
      </c>
      <c r="F82" s="72">
        <f>Rollover!C82</f>
        <v>2019</v>
      </c>
      <c r="G82" s="11">
        <v>26.613</v>
      </c>
      <c r="H82" s="12">
        <v>25.172999999999998</v>
      </c>
      <c r="I82" s="12">
        <v>25.172999999999998</v>
      </c>
      <c r="J82" s="12">
        <v>360.30099999999999</v>
      </c>
      <c r="K82" s="13">
        <v>640.83100000000002</v>
      </c>
      <c r="L82" s="11">
        <v>31.244</v>
      </c>
      <c r="M82" s="12">
        <v>1.149</v>
      </c>
      <c r="N82" s="12">
        <v>20.628</v>
      </c>
      <c r="O82" s="12">
        <v>1.4470000000000001</v>
      </c>
      <c r="P82" s="13">
        <v>672.68399999999997</v>
      </c>
      <c r="Q82" s="26">
        <f t="shared" si="60"/>
        <v>8.6761730595354262E-9</v>
      </c>
      <c r="R82" s="6">
        <f t="shared" si="61"/>
        <v>4.4103887825396509E-2</v>
      </c>
      <c r="S82" s="6">
        <f t="shared" si="62"/>
        <v>5.1075339257176423E-3</v>
      </c>
      <c r="T82" s="27">
        <f t="shared" si="63"/>
        <v>1.0148633778005994E-3</v>
      </c>
      <c r="U82" s="26">
        <f t="shared" si="64"/>
        <v>2.984662376587312E-8</v>
      </c>
      <c r="V82" s="27">
        <f t="shared" si="65"/>
        <v>3.4251566334781466E-3</v>
      </c>
      <c r="W82" s="26">
        <f t="shared" si="66"/>
        <v>0.05</v>
      </c>
      <c r="X82" s="6">
        <f t="shared" si="67"/>
        <v>3.0000000000000001E-3</v>
      </c>
      <c r="Y82" s="27">
        <f t="shared" si="68"/>
        <v>2.7E-2</v>
      </c>
      <c r="Z82" s="28">
        <f t="shared" si="69"/>
        <v>0.33</v>
      </c>
      <c r="AA82" s="120">
        <f t="shared" si="70"/>
        <v>0.02</v>
      </c>
      <c r="AB82" s="29">
        <f t="shared" si="71"/>
        <v>0.18</v>
      </c>
      <c r="AC82" s="24">
        <f t="shared" si="72"/>
        <v>5</v>
      </c>
      <c r="AD82" s="121">
        <f t="shared" si="73"/>
        <v>5</v>
      </c>
      <c r="AE82" s="25">
        <f t="shared" si="74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>
      <c r="A83" s="65">
        <v>10181</v>
      </c>
      <c r="B83" s="65" t="s">
        <v>187</v>
      </c>
      <c r="C83" s="123" t="str">
        <f>Rollover!A83</f>
        <v>Infiniti</v>
      </c>
      <c r="D83" s="10" t="str">
        <f>Rollover!B83</f>
        <v>QX80 SUV AWD</v>
      </c>
      <c r="E83" s="10" t="s">
        <v>188</v>
      </c>
      <c r="F83" s="72">
        <f>Rollover!C83</f>
        <v>2019</v>
      </c>
      <c r="G83" s="11">
        <v>26.613</v>
      </c>
      <c r="H83" s="12">
        <v>25.172999999999998</v>
      </c>
      <c r="I83" s="12">
        <v>25.172999999999998</v>
      </c>
      <c r="J83" s="12">
        <v>360.30099999999999</v>
      </c>
      <c r="K83" s="13">
        <v>640.83100000000002</v>
      </c>
      <c r="L83" s="11">
        <v>31.244</v>
      </c>
      <c r="M83" s="12">
        <v>1.149</v>
      </c>
      <c r="N83" s="12">
        <v>20.628</v>
      </c>
      <c r="O83" s="12">
        <v>1.4470000000000001</v>
      </c>
      <c r="P83" s="13">
        <v>672.68399999999997</v>
      </c>
      <c r="Q83" s="26">
        <f t="shared" si="60"/>
        <v>8.6761730595354262E-9</v>
      </c>
      <c r="R83" s="6">
        <f t="shared" si="61"/>
        <v>4.4103887825396509E-2</v>
      </c>
      <c r="S83" s="6">
        <f t="shared" si="62"/>
        <v>5.1075339257176423E-3</v>
      </c>
      <c r="T83" s="27">
        <f t="shared" si="63"/>
        <v>1.0148633778005994E-3</v>
      </c>
      <c r="U83" s="26">
        <f t="shared" si="64"/>
        <v>2.984662376587312E-8</v>
      </c>
      <c r="V83" s="27">
        <f t="shared" si="65"/>
        <v>3.4251566334781466E-3</v>
      </c>
      <c r="W83" s="26">
        <f t="shared" si="66"/>
        <v>0.05</v>
      </c>
      <c r="X83" s="6">
        <f t="shared" si="67"/>
        <v>3.0000000000000001E-3</v>
      </c>
      <c r="Y83" s="27">
        <f t="shared" si="68"/>
        <v>2.7E-2</v>
      </c>
      <c r="Z83" s="28">
        <f t="shared" si="69"/>
        <v>0.33</v>
      </c>
      <c r="AA83" s="120">
        <f t="shared" si="70"/>
        <v>0.02</v>
      </c>
      <c r="AB83" s="29">
        <f t="shared" si="71"/>
        <v>0.18</v>
      </c>
      <c r="AC83" s="24">
        <f t="shared" si="72"/>
        <v>5</v>
      </c>
      <c r="AD83" s="121">
        <f t="shared" si="73"/>
        <v>5</v>
      </c>
      <c r="AE83" s="25">
        <f t="shared" si="74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>
      <c r="A84" s="65">
        <v>10566</v>
      </c>
      <c r="B84" s="119" t="s">
        <v>221</v>
      </c>
      <c r="C84" s="30" t="str">
        <f>Rollover!A84</f>
        <v>Nissan</v>
      </c>
      <c r="D84" s="50" t="str">
        <f>Rollover!B84</f>
        <v>Frontier Crew Cab PU/CC RWD early release</v>
      </c>
      <c r="E84" s="10" t="s">
        <v>189</v>
      </c>
      <c r="F84" s="72">
        <f>Rollover!C84</f>
        <v>2019</v>
      </c>
      <c r="G84" s="11">
        <v>28.457999999999998</v>
      </c>
      <c r="H84" s="12">
        <v>20.239000000000001</v>
      </c>
      <c r="I84" s="12">
        <v>21.808</v>
      </c>
      <c r="J84" s="12">
        <v>488.52100000000002</v>
      </c>
      <c r="K84" s="13">
        <v>1134.1579999999999</v>
      </c>
      <c r="L84" s="11">
        <v>47.805</v>
      </c>
      <c r="M84" s="12">
        <v>16.34</v>
      </c>
      <c r="N84" s="12">
        <v>32.637</v>
      </c>
      <c r="O84" s="12">
        <v>14.331</v>
      </c>
      <c r="P84" s="13">
        <v>411.13299999999998</v>
      </c>
      <c r="Q84" s="26">
        <f t="shared" si="60"/>
        <v>1.4619405542300354E-8</v>
      </c>
      <c r="R84" s="6">
        <f t="shared" si="61"/>
        <v>2.8483427511877213E-2</v>
      </c>
      <c r="S84" s="6">
        <f t="shared" si="62"/>
        <v>6.7033317039029905E-3</v>
      </c>
      <c r="T84" s="27">
        <f t="shared" si="63"/>
        <v>1.7448745820719486E-3</v>
      </c>
      <c r="U84" s="26">
        <f t="shared" si="64"/>
        <v>6.331589573342047E-7</v>
      </c>
      <c r="V84" s="27">
        <f t="shared" si="65"/>
        <v>2.6805878351317085E-3</v>
      </c>
      <c r="W84" s="26">
        <f t="shared" si="66"/>
        <v>3.6999999999999998E-2</v>
      </c>
      <c r="X84" s="6">
        <f t="shared" si="67"/>
        <v>3.0000000000000001E-3</v>
      </c>
      <c r="Y84" s="27">
        <f t="shared" si="68"/>
        <v>0.02</v>
      </c>
      <c r="Z84" s="28">
        <f t="shared" si="69"/>
        <v>0.25</v>
      </c>
      <c r="AA84" s="120">
        <f t="shared" si="70"/>
        <v>0.02</v>
      </c>
      <c r="AB84" s="29">
        <f t="shared" si="71"/>
        <v>0.13</v>
      </c>
      <c r="AC84" s="24">
        <f t="shared" si="72"/>
        <v>5</v>
      </c>
      <c r="AD84" s="121">
        <f t="shared" si="73"/>
        <v>5</v>
      </c>
      <c r="AE84" s="25">
        <f t="shared" si="74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>
      <c r="A85" s="18">
        <v>10566</v>
      </c>
      <c r="B85" s="122" t="s">
        <v>221</v>
      </c>
      <c r="C85" s="30" t="str">
        <f>Rollover!A85</f>
        <v>Nissan</v>
      </c>
      <c r="D85" s="50" t="str">
        <f>Rollover!B85</f>
        <v>Frontier Crew Cab PU/CC AWD early release</v>
      </c>
      <c r="E85" s="10" t="s">
        <v>189</v>
      </c>
      <c r="F85" s="72">
        <f>Rollover!C85</f>
        <v>2019</v>
      </c>
      <c r="G85" s="11">
        <v>28.457999999999998</v>
      </c>
      <c r="H85" s="12">
        <v>20.239000000000001</v>
      </c>
      <c r="I85" s="12">
        <v>21.808</v>
      </c>
      <c r="J85" s="12">
        <v>488.52100000000002</v>
      </c>
      <c r="K85" s="13">
        <v>1134.1579999999999</v>
      </c>
      <c r="L85" s="11">
        <v>47.805</v>
      </c>
      <c r="M85" s="12">
        <v>16.34</v>
      </c>
      <c r="N85" s="12">
        <v>32.637</v>
      </c>
      <c r="O85" s="12">
        <v>14.331</v>
      </c>
      <c r="P85" s="13">
        <v>411.13299999999998</v>
      </c>
      <c r="Q85" s="26">
        <f t="shared" si="60"/>
        <v>1.4619405542300354E-8</v>
      </c>
      <c r="R85" s="6">
        <f t="shared" si="61"/>
        <v>2.8483427511877213E-2</v>
      </c>
      <c r="S85" s="6">
        <f t="shared" si="62"/>
        <v>6.7033317039029905E-3</v>
      </c>
      <c r="T85" s="27">
        <f t="shared" si="63"/>
        <v>1.7448745820719486E-3</v>
      </c>
      <c r="U85" s="26">
        <f t="shared" si="64"/>
        <v>6.331589573342047E-7</v>
      </c>
      <c r="V85" s="27">
        <f t="shared" si="65"/>
        <v>2.6805878351317085E-3</v>
      </c>
      <c r="W85" s="26">
        <f t="shared" si="66"/>
        <v>3.6999999999999998E-2</v>
      </c>
      <c r="X85" s="6">
        <f t="shared" si="67"/>
        <v>3.0000000000000001E-3</v>
      </c>
      <c r="Y85" s="27">
        <f t="shared" si="68"/>
        <v>0.02</v>
      </c>
      <c r="Z85" s="28">
        <f t="shared" si="69"/>
        <v>0.25</v>
      </c>
      <c r="AA85" s="120">
        <f t="shared" si="70"/>
        <v>0.02</v>
      </c>
      <c r="AB85" s="29">
        <f t="shared" si="71"/>
        <v>0.13</v>
      </c>
      <c r="AC85" s="24">
        <f t="shared" si="72"/>
        <v>5</v>
      </c>
      <c r="AD85" s="121">
        <f t="shared" si="73"/>
        <v>5</v>
      </c>
      <c r="AE85" s="25">
        <f t="shared" si="74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 ht="13.15" customHeight="1">
      <c r="A86" s="65">
        <v>10736</v>
      </c>
      <c r="B86" s="119" t="s">
        <v>339</v>
      </c>
      <c r="C86" s="123" t="str">
        <f>Rollover!A86</f>
        <v>Nissan</v>
      </c>
      <c r="D86" s="10" t="str">
        <f>Rollover!B86</f>
        <v>Frontier Crew Cab PU/CC RWD later release</v>
      </c>
      <c r="E86" s="10" t="s">
        <v>88</v>
      </c>
      <c r="F86" s="72">
        <f>Rollover!C86</f>
        <v>2019</v>
      </c>
      <c r="G86" s="11">
        <v>41.247999999999998</v>
      </c>
      <c r="H86" s="12">
        <v>14.244</v>
      </c>
      <c r="I86" s="12">
        <v>20.047000000000001</v>
      </c>
      <c r="J86" s="12">
        <v>626.42899999999997</v>
      </c>
      <c r="K86" s="13">
        <v>1490.4</v>
      </c>
      <c r="L86" s="11">
        <v>41.143999999999998</v>
      </c>
      <c r="M86" s="12">
        <v>25.64</v>
      </c>
      <c r="N86" s="12">
        <v>32.177</v>
      </c>
      <c r="O86" s="12">
        <v>20.940999999999999</v>
      </c>
      <c r="P86" s="13">
        <v>1806.799</v>
      </c>
      <c r="Q86" s="26">
        <f t="shared" si="60"/>
        <v>2.2755009848575641E-7</v>
      </c>
      <c r="R86" s="6">
        <f t="shared" si="61"/>
        <v>1.6618568799210129E-2</v>
      </c>
      <c r="S86" s="6">
        <f t="shared" si="62"/>
        <v>8.9752658027866354E-3</v>
      </c>
      <c r="T86" s="27">
        <f t="shared" si="63"/>
        <v>2.5798006922144665E-3</v>
      </c>
      <c r="U86" s="26">
        <f t="shared" si="64"/>
        <v>2.2352519901840223E-7</v>
      </c>
      <c r="V86" s="27">
        <f t="shared" si="65"/>
        <v>9.8820026175230474E-3</v>
      </c>
      <c r="W86" s="26">
        <f t="shared" si="66"/>
        <v>2.8000000000000001E-2</v>
      </c>
      <c r="X86" s="6">
        <f t="shared" si="67"/>
        <v>0.01</v>
      </c>
      <c r="Y86" s="27">
        <f t="shared" si="68"/>
        <v>1.9E-2</v>
      </c>
      <c r="Z86" s="28">
        <f t="shared" si="69"/>
        <v>0.19</v>
      </c>
      <c r="AA86" s="120">
        <f t="shared" si="70"/>
        <v>7.0000000000000007E-2</v>
      </c>
      <c r="AB86" s="29">
        <f t="shared" si="71"/>
        <v>0.13</v>
      </c>
      <c r="AC86" s="24">
        <f t="shared" si="72"/>
        <v>5</v>
      </c>
      <c r="AD86" s="121">
        <f t="shared" si="73"/>
        <v>5</v>
      </c>
      <c r="AE86" s="25">
        <f t="shared" si="74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ht="13.15" customHeight="1">
      <c r="A87" s="65">
        <v>10736</v>
      </c>
      <c r="B87" s="119" t="s">
        <v>339</v>
      </c>
      <c r="C87" s="123" t="str">
        <f>Rollover!A87</f>
        <v>Nissan</v>
      </c>
      <c r="D87" s="10" t="str">
        <f>Rollover!B87</f>
        <v>Frontier Crew Cab PU/CC AWD later release</v>
      </c>
      <c r="E87" s="10" t="s">
        <v>88</v>
      </c>
      <c r="F87" s="72">
        <f>Rollover!C87</f>
        <v>2019</v>
      </c>
      <c r="G87" s="11">
        <v>41.247999999999998</v>
      </c>
      <c r="H87" s="12">
        <v>14.244</v>
      </c>
      <c r="I87" s="12">
        <v>20.047000000000001</v>
      </c>
      <c r="J87" s="12">
        <v>626.42899999999997</v>
      </c>
      <c r="K87" s="13">
        <v>1490.4</v>
      </c>
      <c r="L87" s="11">
        <v>41.143999999999998</v>
      </c>
      <c r="M87" s="12">
        <v>25.64</v>
      </c>
      <c r="N87" s="12">
        <v>32.177</v>
      </c>
      <c r="O87" s="12">
        <v>20.940999999999999</v>
      </c>
      <c r="P87" s="13">
        <v>1806.799</v>
      </c>
      <c r="Q87" s="26">
        <f t="shared" si="60"/>
        <v>2.2755009848575641E-7</v>
      </c>
      <c r="R87" s="6">
        <f t="shared" si="61"/>
        <v>1.6618568799210129E-2</v>
      </c>
      <c r="S87" s="6">
        <f t="shared" si="62"/>
        <v>8.9752658027866354E-3</v>
      </c>
      <c r="T87" s="27">
        <f t="shared" si="63"/>
        <v>2.5798006922144665E-3</v>
      </c>
      <c r="U87" s="26">
        <f t="shared" si="64"/>
        <v>2.2352519901840223E-7</v>
      </c>
      <c r="V87" s="27">
        <f t="shared" si="65"/>
        <v>9.8820026175230474E-3</v>
      </c>
      <c r="W87" s="26">
        <f t="shared" si="66"/>
        <v>2.8000000000000001E-2</v>
      </c>
      <c r="X87" s="6">
        <f t="shared" si="67"/>
        <v>0.01</v>
      </c>
      <c r="Y87" s="27">
        <f t="shared" si="68"/>
        <v>1.9E-2</v>
      </c>
      <c r="Z87" s="28">
        <f t="shared" si="69"/>
        <v>0.19</v>
      </c>
      <c r="AA87" s="120">
        <f t="shared" si="70"/>
        <v>7.0000000000000007E-2</v>
      </c>
      <c r="AB87" s="29">
        <f t="shared" si="71"/>
        <v>0.13</v>
      </c>
      <c r="AC87" s="24">
        <f t="shared" si="72"/>
        <v>5</v>
      </c>
      <c r="AD87" s="121">
        <f t="shared" si="73"/>
        <v>5</v>
      </c>
      <c r="AE87" s="25">
        <f t="shared" si="74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>
      <c r="A88" s="65">
        <v>10710</v>
      </c>
      <c r="B88" s="119" t="s">
        <v>302</v>
      </c>
      <c r="C88" s="30" t="str">
        <f>Rollover!A88</f>
        <v>Nissan</v>
      </c>
      <c r="D88" s="50" t="str">
        <f>Rollover!B88</f>
        <v>Kicks SUV FWD</v>
      </c>
      <c r="E88" s="10" t="s">
        <v>189</v>
      </c>
      <c r="F88" s="72">
        <f>Rollover!C88</f>
        <v>2019</v>
      </c>
      <c r="G88" s="11">
        <v>158.27799999999999</v>
      </c>
      <c r="H88" s="12">
        <v>23.324999999999999</v>
      </c>
      <c r="I88" s="12">
        <v>33.002000000000002</v>
      </c>
      <c r="J88" s="12">
        <v>795.50599999999997</v>
      </c>
      <c r="K88" s="13">
        <v>1796.3879999999999</v>
      </c>
      <c r="L88" s="11">
        <v>646.82500000000005</v>
      </c>
      <c r="M88" s="12">
        <v>24.785</v>
      </c>
      <c r="N88" s="12">
        <v>64.385000000000005</v>
      </c>
      <c r="O88" s="12">
        <v>32.478000000000002</v>
      </c>
      <c r="P88" s="13">
        <v>2127.5659999999998</v>
      </c>
      <c r="Q88" s="26">
        <f t="shared" si="60"/>
        <v>6.2535454251557267E-4</v>
      </c>
      <c r="R88" s="6">
        <f t="shared" si="61"/>
        <v>3.7473322602783868E-2</v>
      </c>
      <c r="S88" s="6">
        <f t="shared" si="62"/>
        <v>1.2822787580611032E-2</v>
      </c>
      <c r="T88" s="27">
        <f t="shared" si="63"/>
        <v>3.6084096795038646E-3</v>
      </c>
      <c r="U88" s="26">
        <f t="shared" si="64"/>
        <v>9.2639211878575212E-2</v>
      </c>
      <c r="V88" s="27">
        <f t="shared" si="65"/>
        <v>1.3313314015353262E-2</v>
      </c>
      <c r="W88" s="26">
        <f t="shared" si="66"/>
        <v>5.3999999999999999E-2</v>
      </c>
      <c r="X88" s="6">
        <f t="shared" si="67"/>
        <v>0.105</v>
      </c>
      <c r="Y88" s="27">
        <f t="shared" si="68"/>
        <v>0.08</v>
      </c>
      <c r="Z88" s="28">
        <f t="shared" si="69"/>
        <v>0.36</v>
      </c>
      <c r="AA88" s="120">
        <f t="shared" si="70"/>
        <v>0.7</v>
      </c>
      <c r="AB88" s="29">
        <f t="shared" si="71"/>
        <v>0.53</v>
      </c>
      <c r="AC88" s="24">
        <f t="shared" si="72"/>
        <v>5</v>
      </c>
      <c r="AD88" s="121">
        <f t="shared" si="73"/>
        <v>4</v>
      </c>
      <c r="AE88" s="25">
        <f t="shared" si="74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>
      <c r="A89" s="65">
        <v>10674</v>
      </c>
      <c r="B89" s="119" t="s">
        <v>289</v>
      </c>
      <c r="C89" s="30" t="str">
        <f>Rollover!A89</f>
        <v>Nissan</v>
      </c>
      <c r="D89" s="50" t="str">
        <f>Rollover!B89</f>
        <v>Murano SUV FWD</v>
      </c>
      <c r="E89" s="10" t="s">
        <v>88</v>
      </c>
      <c r="F89" s="72">
        <f>Rollover!C89</f>
        <v>2019</v>
      </c>
      <c r="G89" s="11">
        <v>100.718</v>
      </c>
      <c r="H89" s="12">
        <v>21.562999999999999</v>
      </c>
      <c r="I89" s="12">
        <v>25.91</v>
      </c>
      <c r="J89" s="12">
        <v>585.73400000000004</v>
      </c>
      <c r="K89" s="13">
        <v>1742.5419999999999</v>
      </c>
      <c r="L89" s="11">
        <v>147.81299999999999</v>
      </c>
      <c r="M89" s="12">
        <v>13.087999999999999</v>
      </c>
      <c r="N89" s="12">
        <v>30.541</v>
      </c>
      <c r="O89" s="12">
        <v>13.606999999999999</v>
      </c>
      <c r="P89" s="13">
        <v>1331.08</v>
      </c>
      <c r="Q89" s="26">
        <f t="shared" ref="Q89:Q95" si="75">NORMDIST(LN(G89),7.45231,0.73998,1)</f>
        <v>6.2039958283738054E-5</v>
      </c>
      <c r="R89" s="6">
        <f t="shared" ref="R89:R95" si="76">1/(1+EXP(5.3895-0.0919*H89))</f>
        <v>3.2050711971023098E-2</v>
      </c>
      <c r="S89" s="6">
        <f t="shared" ref="S89:S95" si="77">1/(1+EXP(6.04044-0.002133*J89))</f>
        <v>8.2351914608636487E-3</v>
      </c>
      <c r="T89" s="27">
        <f t="shared" ref="T89:T95" si="78">1/(1+EXP(7.5969-0.0011*K89))</f>
        <v>3.4015938003948425E-3</v>
      </c>
      <c r="U89" s="26">
        <f t="shared" ref="U89:U95" si="79">NORMDIST(LN(L89),7.45231,0.73998,1)</f>
        <v>4.5089745299690628E-4</v>
      </c>
      <c r="V89" s="27">
        <f t="shared" ref="V89:V95" si="80">1/(1+EXP(6.3055-0.00094*P89))</f>
        <v>6.341458743931056E-3</v>
      </c>
      <c r="W89" s="26">
        <f t="shared" ref="W89:W95" si="81">ROUND(1-(1-Q89)*(1-R89)*(1-S89)*(1-T89),3)</f>
        <v>4.2999999999999997E-2</v>
      </c>
      <c r="X89" s="6">
        <f t="shared" ref="X89:X95" si="82">IF(L89="N/A",L89,ROUND(1-(1-U89)*(1-V89),3))</f>
        <v>7.0000000000000001E-3</v>
      </c>
      <c r="Y89" s="27">
        <f t="shared" ref="Y89:Y95" si="83">ROUND(AVERAGE(W89:X89),3)</f>
        <v>2.5000000000000001E-2</v>
      </c>
      <c r="Z89" s="28">
        <f t="shared" ref="Z89:Z95" si="84">ROUND(W89/0.15,2)</f>
        <v>0.28999999999999998</v>
      </c>
      <c r="AA89" s="120">
        <f t="shared" ref="AA89:AA95" si="85">IF(L89="N/A", L89, ROUND(X89/0.15,2))</f>
        <v>0.05</v>
      </c>
      <c r="AB89" s="29">
        <f t="shared" ref="AB89:AB95" si="86">ROUND(Y89/0.15,2)</f>
        <v>0.17</v>
      </c>
      <c r="AC89" s="24">
        <f t="shared" ref="AC89:AC95" si="87">IF(Z89&lt;0.67,5,IF(Z89&lt;1,4,IF(Z89&lt;1.33,3,IF(Z89&lt;2.67,2,1))))</f>
        <v>5</v>
      </c>
      <c r="AD89" s="121">
        <f t="shared" ref="AD89:AD95" si="88">IF(L89="N/A",L89,IF(AA89&lt;0.67,5,IF(AA89&lt;1,4,IF(AA89&lt;1.33,3,IF(AA89&lt;2.67,2,1)))))</f>
        <v>5</v>
      </c>
      <c r="AE89" s="25">
        <f t="shared" ref="AE89:AE95" si="89">IF(AB89&lt;0.67,5,IF(AB89&lt;1,4,IF(AB89&lt;1.33,3,IF(AB89&lt;2.67,2,1))))</f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>
      <c r="A90" s="65">
        <v>10674</v>
      </c>
      <c r="B90" s="119" t="s">
        <v>289</v>
      </c>
      <c r="C90" s="30" t="str">
        <f>Rollover!A90</f>
        <v>Nissan</v>
      </c>
      <c r="D90" s="50" t="str">
        <f>Rollover!B90</f>
        <v>Murano SUV AWD</v>
      </c>
      <c r="E90" s="10" t="s">
        <v>88</v>
      </c>
      <c r="F90" s="72">
        <f>Rollover!C90</f>
        <v>2019</v>
      </c>
      <c r="G90" s="11">
        <v>100.718</v>
      </c>
      <c r="H90" s="12">
        <v>21.562999999999999</v>
      </c>
      <c r="I90" s="12">
        <v>25.91</v>
      </c>
      <c r="J90" s="12">
        <v>585.73400000000004</v>
      </c>
      <c r="K90" s="13">
        <v>1742.5419999999999</v>
      </c>
      <c r="L90" s="11">
        <v>147.81299999999999</v>
      </c>
      <c r="M90" s="12">
        <v>13.087999999999999</v>
      </c>
      <c r="N90" s="12">
        <v>30.541</v>
      </c>
      <c r="O90" s="12">
        <v>13.606999999999999</v>
      </c>
      <c r="P90" s="13">
        <v>1331.08</v>
      </c>
      <c r="Q90" s="26">
        <f t="shared" si="75"/>
        <v>6.2039958283738054E-5</v>
      </c>
      <c r="R90" s="6">
        <f t="shared" si="76"/>
        <v>3.2050711971023098E-2</v>
      </c>
      <c r="S90" s="6">
        <f t="shared" si="77"/>
        <v>8.2351914608636487E-3</v>
      </c>
      <c r="T90" s="27">
        <f t="shared" si="78"/>
        <v>3.4015938003948425E-3</v>
      </c>
      <c r="U90" s="26">
        <f t="shared" si="79"/>
        <v>4.5089745299690628E-4</v>
      </c>
      <c r="V90" s="27">
        <f t="shared" si="80"/>
        <v>6.341458743931056E-3</v>
      </c>
      <c r="W90" s="26">
        <f t="shared" si="81"/>
        <v>4.2999999999999997E-2</v>
      </c>
      <c r="X90" s="6">
        <f t="shared" si="82"/>
        <v>7.0000000000000001E-3</v>
      </c>
      <c r="Y90" s="27">
        <f t="shared" si="83"/>
        <v>2.5000000000000001E-2</v>
      </c>
      <c r="Z90" s="28">
        <f t="shared" si="84"/>
        <v>0.28999999999999998</v>
      </c>
      <c r="AA90" s="120">
        <f t="shared" si="85"/>
        <v>0.05</v>
      </c>
      <c r="AB90" s="29">
        <f t="shared" si="86"/>
        <v>0.17</v>
      </c>
      <c r="AC90" s="24">
        <f t="shared" si="87"/>
        <v>5</v>
      </c>
      <c r="AD90" s="121">
        <f t="shared" si="88"/>
        <v>5</v>
      </c>
      <c r="AE90" s="25">
        <f t="shared" si="89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>
      <c r="A91" s="65">
        <v>10178</v>
      </c>
      <c r="B91" s="65" t="s">
        <v>193</v>
      </c>
      <c r="C91" s="30" t="str">
        <f>Rollover!A91</f>
        <v>Nissan</v>
      </c>
      <c r="D91" s="50" t="str">
        <f>Rollover!B91</f>
        <v>Versa 4DR FWD</v>
      </c>
      <c r="E91" s="10" t="s">
        <v>186</v>
      </c>
      <c r="F91" s="72">
        <f>Rollover!C91</f>
        <v>2019</v>
      </c>
      <c r="G91" s="11">
        <v>173.36</v>
      </c>
      <c r="H91" s="12">
        <v>34.976999999999997</v>
      </c>
      <c r="I91" s="12">
        <v>51.737000000000002</v>
      </c>
      <c r="J91" s="12">
        <v>1102.8869999999999</v>
      </c>
      <c r="K91" s="13">
        <v>1920.768</v>
      </c>
      <c r="L91" s="11">
        <v>621.02599999999995</v>
      </c>
      <c r="M91" s="12">
        <v>29.65</v>
      </c>
      <c r="N91" s="12">
        <v>57.902000000000001</v>
      </c>
      <c r="O91" s="12">
        <v>31.231000000000002</v>
      </c>
      <c r="P91" s="13">
        <v>3376.982</v>
      </c>
      <c r="Q91" s="26">
        <f t="shared" si="75"/>
        <v>9.5443474691036146E-4</v>
      </c>
      <c r="R91" s="6">
        <f t="shared" si="76"/>
        <v>0.10200765355993605</v>
      </c>
      <c r="S91" s="6">
        <f t="shared" si="77"/>
        <v>2.4411607573109294E-2</v>
      </c>
      <c r="T91" s="27">
        <f t="shared" si="78"/>
        <v>4.1352848769663064E-3</v>
      </c>
      <c r="U91" s="26">
        <f t="shared" si="79"/>
        <v>8.3842296074925715E-2</v>
      </c>
      <c r="V91" s="27">
        <f t="shared" si="80"/>
        <v>4.1841003805655426E-2</v>
      </c>
      <c r="W91" s="26">
        <f t="shared" si="81"/>
        <v>0.128</v>
      </c>
      <c r="X91" s="6">
        <f t="shared" si="82"/>
        <v>0.122</v>
      </c>
      <c r="Y91" s="27">
        <f t="shared" si="83"/>
        <v>0.125</v>
      </c>
      <c r="Z91" s="28">
        <f t="shared" si="84"/>
        <v>0.85</v>
      </c>
      <c r="AA91" s="120">
        <f t="shared" si="85"/>
        <v>0.81</v>
      </c>
      <c r="AB91" s="29">
        <f t="shared" si="86"/>
        <v>0.83</v>
      </c>
      <c r="AC91" s="24">
        <f t="shared" si="87"/>
        <v>4</v>
      </c>
      <c r="AD91" s="121">
        <f t="shared" si="88"/>
        <v>4</v>
      </c>
      <c r="AE91" s="25">
        <f t="shared" si="89"/>
        <v>4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>
      <c r="A92" s="65">
        <v>10722</v>
      </c>
      <c r="B92" s="119" t="s">
        <v>327</v>
      </c>
      <c r="C92" s="30" t="str">
        <f>Rollover!A92</f>
        <v>Ram</v>
      </c>
      <c r="D92" s="50" t="str">
        <f>Rollover!B92</f>
        <v>1500 Quad Cab PU/EC 2WD</v>
      </c>
      <c r="E92" s="10" t="s">
        <v>188</v>
      </c>
      <c r="F92" s="72">
        <f>Rollover!C92</f>
        <v>2019</v>
      </c>
      <c r="G92" s="11">
        <v>8.7479999999999993</v>
      </c>
      <c r="H92" s="12">
        <v>16.405999999999999</v>
      </c>
      <c r="I92" s="12">
        <v>20.382000000000001</v>
      </c>
      <c r="J92" s="12">
        <v>522.71199999999999</v>
      </c>
      <c r="K92" s="13">
        <v>721.11500000000001</v>
      </c>
      <c r="L92" s="11">
        <v>9.8170000000000002</v>
      </c>
      <c r="M92" s="12">
        <v>9.1829999999999998</v>
      </c>
      <c r="N92" s="12">
        <v>20.706</v>
      </c>
      <c r="O92" s="12">
        <v>10.452</v>
      </c>
      <c r="P92" s="13">
        <v>1608.2570000000001</v>
      </c>
      <c r="Q92" s="26">
        <f t="shared" si="75"/>
        <v>4.6652754179074813E-13</v>
      </c>
      <c r="R92" s="6">
        <f t="shared" si="76"/>
        <v>2.0197570972822324E-2</v>
      </c>
      <c r="S92" s="6">
        <f t="shared" si="77"/>
        <v>7.2068147089263523E-3</v>
      </c>
      <c r="T92" s="27">
        <f t="shared" si="78"/>
        <v>1.1084611510363239E-3</v>
      </c>
      <c r="U92" s="26">
        <f t="shared" si="79"/>
        <v>1.4320586532810558E-12</v>
      </c>
      <c r="V92" s="27">
        <f t="shared" si="80"/>
        <v>8.2134209866393353E-3</v>
      </c>
      <c r="W92" s="26">
        <f t="shared" si="81"/>
        <v>2.8000000000000001E-2</v>
      </c>
      <c r="X92" s="6">
        <f t="shared" si="82"/>
        <v>8.0000000000000002E-3</v>
      </c>
      <c r="Y92" s="27">
        <f t="shared" si="83"/>
        <v>1.7999999999999999E-2</v>
      </c>
      <c r="Z92" s="28">
        <f t="shared" si="84"/>
        <v>0.19</v>
      </c>
      <c r="AA92" s="120">
        <f t="shared" si="85"/>
        <v>0.05</v>
      </c>
      <c r="AB92" s="29">
        <f t="shared" si="86"/>
        <v>0.12</v>
      </c>
      <c r="AC92" s="24">
        <f t="shared" si="87"/>
        <v>5</v>
      </c>
      <c r="AD92" s="121">
        <f t="shared" si="88"/>
        <v>5</v>
      </c>
      <c r="AE92" s="25">
        <f t="shared" si="89"/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>
      <c r="A93" s="65">
        <v>10722</v>
      </c>
      <c r="B93" s="119" t="s">
        <v>327</v>
      </c>
      <c r="C93" s="30" t="str">
        <f>Rollover!A93</f>
        <v>Ram</v>
      </c>
      <c r="D93" s="50" t="str">
        <f>Rollover!B93</f>
        <v>1500 Quad Cab PU/EC 4WD</v>
      </c>
      <c r="E93" s="10" t="s">
        <v>188</v>
      </c>
      <c r="F93" s="72">
        <f>Rollover!C93</f>
        <v>2019</v>
      </c>
      <c r="G93" s="11">
        <v>8.7479999999999993</v>
      </c>
      <c r="H93" s="12">
        <v>16.405999999999999</v>
      </c>
      <c r="I93" s="12">
        <v>20.382000000000001</v>
      </c>
      <c r="J93" s="12">
        <v>522.71199999999999</v>
      </c>
      <c r="K93" s="13">
        <v>721.11500000000001</v>
      </c>
      <c r="L93" s="11">
        <v>9.8170000000000002</v>
      </c>
      <c r="M93" s="12">
        <v>9.1829999999999998</v>
      </c>
      <c r="N93" s="12">
        <v>20.706</v>
      </c>
      <c r="O93" s="12">
        <v>10.452</v>
      </c>
      <c r="P93" s="13">
        <v>1608.2570000000001</v>
      </c>
      <c r="Q93" s="26">
        <f t="shared" si="75"/>
        <v>4.6652754179074813E-13</v>
      </c>
      <c r="R93" s="6">
        <f t="shared" si="76"/>
        <v>2.0197570972822324E-2</v>
      </c>
      <c r="S93" s="6">
        <f t="shared" si="77"/>
        <v>7.2068147089263523E-3</v>
      </c>
      <c r="T93" s="27">
        <f t="shared" si="78"/>
        <v>1.1084611510363239E-3</v>
      </c>
      <c r="U93" s="26">
        <f t="shared" si="79"/>
        <v>1.4320586532810558E-12</v>
      </c>
      <c r="V93" s="27">
        <f t="shared" si="80"/>
        <v>8.2134209866393353E-3</v>
      </c>
      <c r="W93" s="26">
        <f t="shared" si="81"/>
        <v>2.8000000000000001E-2</v>
      </c>
      <c r="X93" s="6">
        <f t="shared" si="82"/>
        <v>8.0000000000000002E-3</v>
      </c>
      <c r="Y93" s="27">
        <f t="shared" si="83"/>
        <v>1.7999999999999999E-2</v>
      </c>
      <c r="Z93" s="28">
        <f t="shared" si="84"/>
        <v>0.19</v>
      </c>
      <c r="AA93" s="120">
        <f t="shared" si="85"/>
        <v>0.05</v>
      </c>
      <c r="AB93" s="29">
        <f t="shared" si="86"/>
        <v>0.12</v>
      </c>
      <c r="AC93" s="24">
        <f t="shared" si="87"/>
        <v>5</v>
      </c>
      <c r="AD93" s="121">
        <f t="shared" si="88"/>
        <v>5</v>
      </c>
      <c r="AE93" s="25">
        <f t="shared" si="89"/>
        <v>5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ht="13.15" customHeight="1">
      <c r="A94" s="65">
        <v>10559</v>
      </c>
      <c r="B94" s="119" t="s">
        <v>212</v>
      </c>
      <c r="C94" s="30" t="str">
        <f>Rollover!A94</f>
        <v>Ram</v>
      </c>
      <c r="D94" s="50" t="str">
        <f>Rollover!B94</f>
        <v>1500 Classic Quad Cab PU/EC 2WD</v>
      </c>
      <c r="E94" s="10" t="s">
        <v>189</v>
      </c>
      <c r="F94" s="72">
        <f>Rollover!C94</f>
        <v>2019</v>
      </c>
      <c r="G94" s="11">
        <v>19.745999999999999</v>
      </c>
      <c r="H94" s="12">
        <v>17.260000000000002</v>
      </c>
      <c r="I94" s="12">
        <v>19.05</v>
      </c>
      <c r="J94" s="12">
        <v>541.31100000000004</v>
      </c>
      <c r="K94" s="13">
        <v>916.76900000000001</v>
      </c>
      <c r="L94" s="11">
        <v>46.515999999999998</v>
      </c>
      <c r="M94" s="12">
        <v>8.1549999999999994</v>
      </c>
      <c r="N94" s="12">
        <v>23.285</v>
      </c>
      <c r="O94" s="12">
        <v>0.88900000000000001</v>
      </c>
      <c r="P94" s="13">
        <v>733.303</v>
      </c>
      <c r="Q94" s="26">
        <f t="shared" si="75"/>
        <v>7.7134686542990895E-10</v>
      </c>
      <c r="R94" s="6">
        <f t="shared" si="76"/>
        <v>2.1810626064117964E-2</v>
      </c>
      <c r="S94" s="6">
        <f t="shared" si="77"/>
        <v>7.4962816827361233E-3</v>
      </c>
      <c r="T94" s="27">
        <f t="shared" si="78"/>
        <v>1.3742745052082459E-3</v>
      </c>
      <c r="U94" s="26">
        <f t="shared" si="79"/>
        <v>5.2532360794285414E-7</v>
      </c>
      <c r="V94" s="27">
        <f t="shared" si="80"/>
        <v>3.6252680981221606E-3</v>
      </c>
      <c r="W94" s="26">
        <f t="shared" si="81"/>
        <v>0.03</v>
      </c>
      <c r="X94" s="6">
        <f t="shared" si="82"/>
        <v>4.0000000000000001E-3</v>
      </c>
      <c r="Y94" s="27">
        <f t="shared" si="83"/>
        <v>1.7000000000000001E-2</v>
      </c>
      <c r="Z94" s="28">
        <f t="shared" si="84"/>
        <v>0.2</v>
      </c>
      <c r="AA94" s="120">
        <f t="shared" si="85"/>
        <v>0.03</v>
      </c>
      <c r="AB94" s="29">
        <f t="shared" si="86"/>
        <v>0.11</v>
      </c>
      <c r="AC94" s="24">
        <f t="shared" si="87"/>
        <v>5</v>
      </c>
      <c r="AD94" s="121">
        <f t="shared" si="88"/>
        <v>5</v>
      </c>
      <c r="AE94" s="25">
        <f t="shared" si="89"/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ht="13.15" customHeight="1">
      <c r="A95" s="65">
        <v>10559</v>
      </c>
      <c r="B95" s="119" t="s">
        <v>212</v>
      </c>
      <c r="C95" s="30" t="str">
        <f>Rollover!A95</f>
        <v>Ram</v>
      </c>
      <c r="D95" s="50" t="str">
        <f>Rollover!B95</f>
        <v>1500 Classic Quad Cab PU/EC 4WD</v>
      </c>
      <c r="E95" s="10" t="s">
        <v>189</v>
      </c>
      <c r="F95" s="72">
        <f>Rollover!C95</f>
        <v>2019</v>
      </c>
      <c r="G95" s="11">
        <v>19.745999999999999</v>
      </c>
      <c r="H95" s="12">
        <v>17.260000000000002</v>
      </c>
      <c r="I95" s="12">
        <v>19.05</v>
      </c>
      <c r="J95" s="12">
        <v>541.31100000000004</v>
      </c>
      <c r="K95" s="13">
        <v>916.76900000000001</v>
      </c>
      <c r="L95" s="11">
        <v>46.515999999999998</v>
      </c>
      <c r="M95" s="12">
        <v>8.1549999999999994</v>
      </c>
      <c r="N95" s="12">
        <v>23.285</v>
      </c>
      <c r="O95" s="12">
        <v>0.88900000000000001</v>
      </c>
      <c r="P95" s="13">
        <v>733.303</v>
      </c>
      <c r="Q95" s="26">
        <f t="shared" si="75"/>
        <v>7.7134686542990895E-10</v>
      </c>
      <c r="R95" s="6">
        <f t="shared" si="76"/>
        <v>2.1810626064117964E-2</v>
      </c>
      <c r="S95" s="6">
        <f t="shared" si="77"/>
        <v>7.4962816827361233E-3</v>
      </c>
      <c r="T95" s="27">
        <f t="shared" si="78"/>
        <v>1.3742745052082459E-3</v>
      </c>
      <c r="U95" s="26">
        <f t="shared" si="79"/>
        <v>5.2532360794285414E-7</v>
      </c>
      <c r="V95" s="27">
        <f t="shared" si="80"/>
        <v>3.6252680981221606E-3</v>
      </c>
      <c r="W95" s="26">
        <f t="shared" si="81"/>
        <v>0.03</v>
      </c>
      <c r="X95" s="6">
        <f t="shared" si="82"/>
        <v>4.0000000000000001E-3</v>
      </c>
      <c r="Y95" s="27">
        <f t="shared" si="83"/>
        <v>1.7000000000000001E-2</v>
      </c>
      <c r="Z95" s="28">
        <f t="shared" si="84"/>
        <v>0.2</v>
      </c>
      <c r="AA95" s="120">
        <f t="shared" si="85"/>
        <v>0.03</v>
      </c>
      <c r="AB95" s="29">
        <f t="shared" si="86"/>
        <v>0.11</v>
      </c>
      <c r="AC95" s="24">
        <f t="shared" si="87"/>
        <v>5</v>
      </c>
      <c r="AD95" s="121">
        <f t="shared" si="88"/>
        <v>5</v>
      </c>
      <c r="AE95" s="25">
        <f t="shared" si="89"/>
        <v>5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 ht="13.15" customHeight="1">
      <c r="A96" s="65">
        <v>10559</v>
      </c>
      <c r="B96" s="119" t="s">
        <v>212</v>
      </c>
      <c r="C96" s="123" t="str">
        <f>Rollover!A96</f>
        <v>Ram</v>
      </c>
      <c r="D96" s="10" t="str">
        <f>Rollover!B96</f>
        <v>1500 Classic Regular Cab PU/RC 2WD</v>
      </c>
      <c r="E96" s="10" t="s">
        <v>189</v>
      </c>
      <c r="F96" s="72">
        <f>Rollover!C96</f>
        <v>2019</v>
      </c>
      <c r="G96" s="11">
        <v>19.745999999999999</v>
      </c>
      <c r="H96" s="12">
        <v>17.260000000000002</v>
      </c>
      <c r="I96" s="12">
        <v>19.05</v>
      </c>
      <c r="J96" s="12">
        <v>541.31100000000004</v>
      </c>
      <c r="K96" s="13">
        <v>916.76900000000001</v>
      </c>
      <c r="L96" s="11" t="s">
        <v>213</v>
      </c>
      <c r="M96" s="12"/>
      <c r="N96" s="12"/>
      <c r="O96" s="12"/>
      <c r="P96" s="13"/>
      <c r="Q96" s="26">
        <f t="shared" si="45"/>
        <v>7.7134686542990895E-10</v>
      </c>
      <c r="R96" s="6">
        <f t="shared" si="46"/>
        <v>2.1810626064117964E-2</v>
      </c>
      <c r="S96" s="6">
        <f t="shared" si="47"/>
        <v>7.4962816827361233E-3</v>
      </c>
      <c r="T96" s="27">
        <f t="shared" si="48"/>
        <v>1.3742745052082459E-3</v>
      </c>
      <c r="U96" s="26" t="e">
        <f t="shared" si="49"/>
        <v>#VALUE!</v>
      </c>
      <c r="V96" s="27">
        <f t="shared" si="50"/>
        <v>1.8229037773026034E-3</v>
      </c>
      <c r="W96" s="26">
        <f t="shared" si="51"/>
        <v>0.03</v>
      </c>
      <c r="X96" s="6" t="str">
        <f t="shared" si="52"/>
        <v>N/A</v>
      </c>
      <c r="Y96" s="27">
        <f t="shared" si="53"/>
        <v>0.03</v>
      </c>
      <c r="Z96" s="28">
        <f t="shared" si="54"/>
        <v>0.2</v>
      </c>
      <c r="AA96" s="120" t="str">
        <f t="shared" si="55"/>
        <v>N/A</v>
      </c>
      <c r="AB96" s="29">
        <f t="shared" si="56"/>
        <v>0.2</v>
      </c>
      <c r="AC96" s="24">
        <f t="shared" si="57"/>
        <v>5</v>
      </c>
      <c r="AD96" s="121" t="str">
        <f t="shared" si="58"/>
        <v>N/A</v>
      </c>
      <c r="AE96" s="25">
        <f t="shared" si="59"/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 ht="13.15" customHeight="1">
      <c r="A97" s="65">
        <v>10559</v>
      </c>
      <c r="B97" s="119" t="s">
        <v>212</v>
      </c>
      <c r="C97" s="123" t="str">
        <f>Rollover!A97</f>
        <v>Ram</v>
      </c>
      <c r="D97" s="10" t="str">
        <f>Rollover!B97</f>
        <v>1500 Classic Regular Cab PU/RC 4WD</v>
      </c>
      <c r="E97" s="10" t="s">
        <v>189</v>
      </c>
      <c r="F97" s="72">
        <f>Rollover!C97</f>
        <v>2019</v>
      </c>
      <c r="G97" s="11">
        <v>19.745999999999999</v>
      </c>
      <c r="H97" s="12">
        <v>17.260000000000002</v>
      </c>
      <c r="I97" s="12">
        <v>19.05</v>
      </c>
      <c r="J97" s="12">
        <v>541.31100000000004</v>
      </c>
      <c r="K97" s="13">
        <v>916.76900000000001</v>
      </c>
      <c r="L97" s="11" t="s">
        <v>213</v>
      </c>
      <c r="M97" s="12"/>
      <c r="N97" s="12"/>
      <c r="O97" s="12"/>
      <c r="P97" s="13"/>
      <c r="Q97" s="26">
        <f t="shared" si="45"/>
        <v>7.7134686542990895E-10</v>
      </c>
      <c r="R97" s="6">
        <f t="shared" si="46"/>
        <v>2.1810626064117964E-2</v>
      </c>
      <c r="S97" s="6">
        <f t="shared" si="47"/>
        <v>7.4962816827361233E-3</v>
      </c>
      <c r="T97" s="27">
        <f t="shared" si="48"/>
        <v>1.3742745052082459E-3</v>
      </c>
      <c r="U97" s="26" t="e">
        <f t="shared" si="49"/>
        <v>#VALUE!</v>
      </c>
      <c r="V97" s="27">
        <f t="shared" si="50"/>
        <v>1.8229037773026034E-3</v>
      </c>
      <c r="W97" s="26">
        <f t="shared" si="51"/>
        <v>0.03</v>
      </c>
      <c r="X97" s="6" t="str">
        <f t="shared" si="52"/>
        <v>N/A</v>
      </c>
      <c r="Y97" s="27">
        <f t="shared" si="53"/>
        <v>0.03</v>
      </c>
      <c r="Z97" s="28">
        <f t="shared" si="54"/>
        <v>0.2</v>
      </c>
      <c r="AA97" s="120" t="str">
        <f t="shared" si="55"/>
        <v>N/A</v>
      </c>
      <c r="AB97" s="29">
        <f t="shared" si="56"/>
        <v>0.2</v>
      </c>
      <c r="AC97" s="24">
        <f t="shared" si="57"/>
        <v>5</v>
      </c>
      <c r="AD97" s="121" t="str">
        <f t="shared" si="58"/>
        <v>N/A</v>
      </c>
      <c r="AE97" s="25">
        <f t="shared" si="59"/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ht="13.15" customHeight="1">
      <c r="A98" s="65">
        <v>10735</v>
      </c>
      <c r="B98" s="119" t="s">
        <v>341</v>
      </c>
      <c r="C98" s="30" t="str">
        <f>Rollover!A98</f>
        <v>Ram</v>
      </c>
      <c r="D98" s="50" t="str">
        <f>Rollover!B98</f>
        <v>1500 Crew Cab PU/CC 2WD</v>
      </c>
      <c r="E98" s="10" t="s">
        <v>186</v>
      </c>
      <c r="F98" s="72">
        <f>Rollover!C98</f>
        <v>2019</v>
      </c>
      <c r="G98" s="11">
        <v>24.550999999999998</v>
      </c>
      <c r="H98" s="12">
        <v>16.489999999999998</v>
      </c>
      <c r="I98" s="12">
        <v>22.766999999999999</v>
      </c>
      <c r="J98" s="12">
        <v>475.63799999999998</v>
      </c>
      <c r="K98" s="13">
        <v>870.57500000000005</v>
      </c>
      <c r="L98" s="11">
        <v>13.221</v>
      </c>
      <c r="M98" s="12">
        <v>4.9630000000000001</v>
      </c>
      <c r="N98" s="12">
        <v>28.495999999999999</v>
      </c>
      <c r="O98" s="12">
        <v>1.7989999999999999</v>
      </c>
      <c r="P98" s="13">
        <v>1484.271</v>
      </c>
      <c r="Q98" s="26">
        <f t="shared" si="45"/>
        <v>4.5824028249764658E-9</v>
      </c>
      <c r="R98" s="6">
        <f t="shared" si="46"/>
        <v>2.0350906167750964E-2</v>
      </c>
      <c r="S98" s="6">
        <f t="shared" si="47"/>
        <v>6.5228209633537487E-3</v>
      </c>
      <c r="T98" s="27">
        <f t="shared" si="48"/>
        <v>1.3062764020955703E-3</v>
      </c>
      <c r="U98" s="26">
        <f t="shared" si="49"/>
        <v>2.3217541301752593E-11</v>
      </c>
      <c r="V98" s="27">
        <f t="shared" si="50"/>
        <v>7.3164604210765385E-3</v>
      </c>
      <c r="W98" s="26">
        <f t="shared" si="51"/>
        <v>2.8000000000000001E-2</v>
      </c>
      <c r="X98" s="6">
        <f t="shared" si="52"/>
        <v>7.0000000000000001E-3</v>
      </c>
      <c r="Y98" s="27">
        <f t="shared" si="53"/>
        <v>1.7999999999999999E-2</v>
      </c>
      <c r="Z98" s="28">
        <f t="shared" si="54"/>
        <v>0.19</v>
      </c>
      <c r="AA98" s="120">
        <f t="shared" si="55"/>
        <v>0.05</v>
      </c>
      <c r="AB98" s="29">
        <f t="shared" si="56"/>
        <v>0.12</v>
      </c>
      <c r="AC98" s="24">
        <f t="shared" si="57"/>
        <v>5</v>
      </c>
      <c r="AD98" s="121">
        <f t="shared" si="58"/>
        <v>5</v>
      </c>
      <c r="AE98" s="25">
        <f t="shared" si="59"/>
        <v>5</v>
      </c>
      <c r="AF98" s="14"/>
      <c r="AG98" s="14"/>
      <c r="AH98" s="16"/>
      <c r="AI98" s="16"/>
      <c r="AJ98" s="16"/>
      <c r="AK98" s="16"/>
      <c r="AL98" s="15"/>
      <c r="AM98" s="15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ht="13.15" customHeight="1">
      <c r="A99" s="65">
        <v>10735</v>
      </c>
      <c r="B99" s="119" t="s">
        <v>341</v>
      </c>
      <c r="C99" s="30" t="str">
        <f>Rollover!A99</f>
        <v>Ram</v>
      </c>
      <c r="D99" s="50" t="str">
        <f>Rollover!B99</f>
        <v>1500 Crew Cab PU/CC 4WD</v>
      </c>
      <c r="E99" s="10" t="s">
        <v>186</v>
      </c>
      <c r="F99" s="72">
        <f>Rollover!C99</f>
        <v>2019</v>
      </c>
      <c r="G99" s="11">
        <v>24.550999999999998</v>
      </c>
      <c r="H99" s="12">
        <v>16.489999999999998</v>
      </c>
      <c r="I99" s="12">
        <v>22.766999999999999</v>
      </c>
      <c r="J99" s="12">
        <v>475.63799999999998</v>
      </c>
      <c r="K99" s="13">
        <v>870.57500000000005</v>
      </c>
      <c r="L99" s="11">
        <v>13.221</v>
      </c>
      <c r="M99" s="12">
        <v>4.9630000000000001</v>
      </c>
      <c r="N99" s="12">
        <v>28.495999999999999</v>
      </c>
      <c r="O99" s="12">
        <v>1.7989999999999999</v>
      </c>
      <c r="P99" s="13">
        <v>1484.271</v>
      </c>
      <c r="Q99" s="26">
        <f t="shared" si="45"/>
        <v>4.5824028249764658E-9</v>
      </c>
      <c r="R99" s="6">
        <f t="shared" si="46"/>
        <v>2.0350906167750964E-2</v>
      </c>
      <c r="S99" s="6">
        <f t="shared" si="47"/>
        <v>6.5228209633537487E-3</v>
      </c>
      <c r="T99" s="27">
        <f t="shared" si="48"/>
        <v>1.3062764020955703E-3</v>
      </c>
      <c r="U99" s="26">
        <f t="shared" si="49"/>
        <v>2.3217541301752593E-11</v>
      </c>
      <c r="V99" s="27">
        <f t="shared" si="50"/>
        <v>7.3164604210765385E-3</v>
      </c>
      <c r="W99" s="26">
        <f t="shared" si="51"/>
        <v>2.8000000000000001E-2</v>
      </c>
      <c r="X99" s="6">
        <f t="shared" si="52"/>
        <v>7.0000000000000001E-3</v>
      </c>
      <c r="Y99" s="27">
        <f t="shared" si="53"/>
        <v>1.7999999999999999E-2</v>
      </c>
      <c r="Z99" s="28">
        <f t="shared" si="54"/>
        <v>0.19</v>
      </c>
      <c r="AA99" s="120">
        <f t="shared" si="55"/>
        <v>0.05</v>
      </c>
      <c r="AB99" s="29">
        <f t="shared" si="56"/>
        <v>0.12</v>
      </c>
      <c r="AC99" s="24">
        <f t="shared" si="57"/>
        <v>5</v>
      </c>
      <c r="AD99" s="121">
        <f t="shared" si="58"/>
        <v>5</v>
      </c>
      <c r="AE99" s="25">
        <f t="shared" si="59"/>
        <v>5</v>
      </c>
      <c r="AF99" s="14"/>
      <c r="AG99" s="14"/>
      <c r="AH99" s="16"/>
      <c r="AI99" s="16"/>
      <c r="AJ99" s="16"/>
      <c r="AK99" s="16"/>
      <c r="AL99" s="15"/>
      <c r="AM99" s="15"/>
      <c r="AN99" s="15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 ht="13.15" customHeight="1">
      <c r="A100" s="65">
        <v>10390</v>
      </c>
      <c r="B100" s="119" t="s">
        <v>207</v>
      </c>
      <c r="C100" s="30" t="str">
        <f>Rollover!A100</f>
        <v>Subaru</v>
      </c>
      <c r="D100" s="50" t="str">
        <f>Rollover!B100</f>
        <v>Ascent SUV AWD</v>
      </c>
      <c r="E100" s="10" t="s">
        <v>189</v>
      </c>
      <c r="F100" s="72">
        <f>Rollover!C100</f>
        <v>2019</v>
      </c>
      <c r="G100" s="11">
        <v>37.298000000000002</v>
      </c>
      <c r="H100" s="12">
        <v>13.01</v>
      </c>
      <c r="I100" s="12">
        <v>17.02</v>
      </c>
      <c r="J100" s="12">
        <v>324.10199999999998</v>
      </c>
      <c r="K100" s="13">
        <v>1218.2639999999999</v>
      </c>
      <c r="L100" s="11">
        <v>80.986999999999995</v>
      </c>
      <c r="M100" s="12">
        <v>4.9690000000000003</v>
      </c>
      <c r="N100" s="12">
        <v>26.84</v>
      </c>
      <c r="O100" s="12">
        <v>6.9409999999999998</v>
      </c>
      <c r="P100" s="13">
        <v>1537.85</v>
      </c>
      <c r="Q100" s="26">
        <f t="shared" si="45"/>
        <v>1.1072302500704643E-7</v>
      </c>
      <c r="R100" s="6">
        <f t="shared" si="46"/>
        <v>1.4863363342423244E-2</v>
      </c>
      <c r="S100" s="6">
        <f t="shared" si="47"/>
        <v>4.7298042638527632E-3</v>
      </c>
      <c r="T100" s="27">
        <f t="shared" si="48"/>
        <v>1.9136839645072757E-3</v>
      </c>
      <c r="U100" s="26">
        <f t="shared" si="49"/>
        <v>1.7936240765937429E-5</v>
      </c>
      <c r="V100" s="27">
        <f t="shared" si="50"/>
        <v>7.6914788113358846E-3</v>
      </c>
      <c r="W100" s="26">
        <f t="shared" si="51"/>
        <v>2.1000000000000001E-2</v>
      </c>
      <c r="X100" s="6">
        <f t="shared" si="52"/>
        <v>8.0000000000000002E-3</v>
      </c>
      <c r="Y100" s="27">
        <f t="shared" si="53"/>
        <v>1.4999999999999999E-2</v>
      </c>
      <c r="Z100" s="28">
        <f t="shared" si="54"/>
        <v>0.14000000000000001</v>
      </c>
      <c r="AA100" s="120">
        <f t="shared" si="55"/>
        <v>0.05</v>
      </c>
      <c r="AB100" s="29">
        <f t="shared" si="56"/>
        <v>0.1</v>
      </c>
      <c r="AC100" s="24">
        <f t="shared" si="57"/>
        <v>5</v>
      </c>
      <c r="AD100" s="121">
        <f t="shared" si="58"/>
        <v>5</v>
      </c>
      <c r="AE100" s="25">
        <f t="shared" si="59"/>
        <v>5</v>
      </c>
      <c r="AF100" s="14"/>
      <c r="AG100" s="14"/>
      <c r="AH100" s="16"/>
      <c r="AI100" s="16"/>
      <c r="AJ100" s="16"/>
      <c r="AK100" s="16"/>
      <c r="AL100" s="15"/>
      <c r="AM100" s="15"/>
      <c r="AN100" s="1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ht="13.15" customHeight="1">
      <c r="A101" s="65">
        <v>10634</v>
      </c>
      <c r="B101" s="119" t="s">
        <v>251</v>
      </c>
      <c r="C101" s="30" t="str">
        <f>Rollover!A101</f>
        <v>Subaru</v>
      </c>
      <c r="D101" s="50" t="str">
        <f>Rollover!B101</f>
        <v>Forester SUV AWD</v>
      </c>
      <c r="E101" s="10" t="s">
        <v>189</v>
      </c>
      <c r="F101" s="72">
        <f>Rollover!C101</f>
        <v>2019</v>
      </c>
      <c r="G101" s="11">
        <v>66.221999999999994</v>
      </c>
      <c r="H101" s="12">
        <v>15.871</v>
      </c>
      <c r="I101" s="12">
        <v>21.369</v>
      </c>
      <c r="J101" s="12">
        <v>544.47400000000005</v>
      </c>
      <c r="K101" s="13">
        <v>1731.7539999999999</v>
      </c>
      <c r="L101" s="11">
        <v>245.74600000000001</v>
      </c>
      <c r="M101" s="12">
        <v>18.963000000000001</v>
      </c>
      <c r="N101" s="12">
        <v>55.99</v>
      </c>
      <c r="O101" s="12">
        <v>15.266</v>
      </c>
      <c r="P101" s="13">
        <v>2978.5160000000001</v>
      </c>
      <c r="Q101" s="26">
        <f t="shared" si="45"/>
        <v>5.2995780690379496E-6</v>
      </c>
      <c r="R101" s="6">
        <f t="shared" si="46"/>
        <v>1.9247195175760016E-2</v>
      </c>
      <c r="S101" s="6">
        <f t="shared" si="47"/>
        <v>7.5466447179217159E-3</v>
      </c>
      <c r="T101" s="27">
        <f t="shared" si="48"/>
        <v>3.3616012228657034E-3</v>
      </c>
      <c r="U101" s="26">
        <f t="shared" si="49"/>
        <v>4.2377122927568425E-3</v>
      </c>
      <c r="V101" s="27">
        <f t="shared" si="50"/>
        <v>2.9150625545768197E-2</v>
      </c>
      <c r="W101" s="26">
        <f t="shared" si="51"/>
        <v>0.03</v>
      </c>
      <c r="X101" s="6">
        <f t="shared" si="52"/>
        <v>3.3000000000000002E-2</v>
      </c>
      <c r="Y101" s="27">
        <f t="shared" si="53"/>
        <v>3.2000000000000001E-2</v>
      </c>
      <c r="Z101" s="28">
        <f t="shared" si="54"/>
        <v>0.2</v>
      </c>
      <c r="AA101" s="120">
        <f t="shared" si="55"/>
        <v>0.22</v>
      </c>
      <c r="AB101" s="29">
        <f t="shared" si="56"/>
        <v>0.21</v>
      </c>
      <c r="AC101" s="24">
        <f t="shared" si="57"/>
        <v>5</v>
      </c>
      <c r="AD101" s="121">
        <f t="shared" si="58"/>
        <v>5</v>
      </c>
      <c r="AE101" s="25">
        <f t="shared" si="59"/>
        <v>5</v>
      </c>
      <c r="AF101" s="14"/>
      <c r="AG101" s="14"/>
      <c r="AH101" s="16"/>
      <c r="AI101" s="16"/>
      <c r="AJ101" s="16"/>
      <c r="AK101" s="16"/>
      <c r="AL101" s="15"/>
      <c r="AM101" s="15"/>
      <c r="AN101" s="15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ht="13.15" customHeight="1">
      <c r="A102" s="65">
        <v>10384</v>
      </c>
      <c r="B102" s="65" t="s">
        <v>330</v>
      </c>
      <c r="C102" s="123" t="str">
        <f>Rollover!A102</f>
        <v>Tesla</v>
      </c>
      <c r="D102" s="10" t="str">
        <f>Rollover!B102</f>
        <v>Model 3 AWD</v>
      </c>
      <c r="E102" s="10" t="s">
        <v>189</v>
      </c>
      <c r="F102" s="72">
        <f>Rollover!C102</f>
        <v>2019</v>
      </c>
      <c r="G102" s="11">
        <v>66.501999999999995</v>
      </c>
      <c r="H102" s="12">
        <v>12.741</v>
      </c>
      <c r="I102" s="12">
        <v>21.146999999999998</v>
      </c>
      <c r="J102" s="12">
        <v>705.04399999999998</v>
      </c>
      <c r="K102" s="13">
        <v>983.23299999999995</v>
      </c>
      <c r="L102" s="11">
        <v>205.73</v>
      </c>
      <c r="M102" s="12">
        <v>14.47</v>
      </c>
      <c r="N102" s="12">
        <v>46.36</v>
      </c>
      <c r="O102" s="12">
        <v>21.317</v>
      </c>
      <c r="P102" s="13">
        <v>2475.3380000000002</v>
      </c>
      <c r="Q102" s="26">
        <f t="shared" si="45"/>
        <v>5.4407260782910983E-6</v>
      </c>
      <c r="R102" s="6">
        <f t="shared" si="46"/>
        <v>1.4505693811288143E-2</v>
      </c>
      <c r="S102" s="6">
        <f t="shared" si="47"/>
        <v>1.0596472011067328E-2</v>
      </c>
      <c r="T102" s="27">
        <f t="shared" si="48"/>
        <v>1.47835816934935E-3</v>
      </c>
      <c r="U102" s="26">
        <f t="shared" si="49"/>
        <v>2.0348599241023636E-3</v>
      </c>
      <c r="V102" s="27">
        <f t="shared" si="50"/>
        <v>1.8366633195113669E-2</v>
      </c>
      <c r="W102" s="26">
        <f t="shared" si="51"/>
        <v>2.5999999999999999E-2</v>
      </c>
      <c r="X102" s="6">
        <f t="shared" si="52"/>
        <v>0.02</v>
      </c>
      <c r="Y102" s="27">
        <f t="shared" si="53"/>
        <v>2.3E-2</v>
      </c>
      <c r="Z102" s="28">
        <f t="shared" si="54"/>
        <v>0.17</v>
      </c>
      <c r="AA102" s="120">
        <f t="shared" si="55"/>
        <v>0.13</v>
      </c>
      <c r="AB102" s="29">
        <f t="shared" si="56"/>
        <v>0.15</v>
      </c>
      <c r="AC102" s="24">
        <f t="shared" si="57"/>
        <v>5</v>
      </c>
      <c r="AD102" s="121">
        <f t="shared" si="58"/>
        <v>5</v>
      </c>
      <c r="AE102" s="25">
        <f t="shared" si="59"/>
        <v>5</v>
      </c>
      <c r="AF102" s="14"/>
      <c r="AG102" s="14"/>
      <c r="AH102" s="16"/>
      <c r="AI102" s="16"/>
      <c r="AJ102" s="16"/>
      <c r="AK102" s="16"/>
      <c r="AL102" s="15"/>
      <c r="AM102" s="15"/>
      <c r="AN102" s="15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ht="13.15" customHeight="1">
      <c r="A103" s="65">
        <v>10654</v>
      </c>
      <c r="B103" s="119" t="s">
        <v>264</v>
      </c>
      <c r="C103" s="30" t="str">
        <f>Rollover!A103</f>
        <v>Toyota</v>
      </c>
      <c r="D103" s="50" t="str">
        <f>Rollover!B103</f>
        <v>Avalon 4DR FWD</v>
      </c>
      <c r="E103" s="10" t="s">
        <v>88</v>
      </c>
      <c r="F103" s="72">
        <f>Rollover!C103</f>
        <v>2019</v>
      </c>
      <c r="G103" s="11">
        <v>162.529</v>
      </c>
      <c r="H103" s="12">
        <v>21.029</v>
      </c>
      <c r="I103" s="12">
        <v>25.114000000000001</v>
      </c>
      <c r="J103" s="12">
        <v>692.37099999999998</v>
      </c>
      <c r="K103" s="13">
        <v>1413.2919999999999</v>
      </c>
      <c r="L103" s="11">
        <v>266.11799999999999</v>
      </c>
      <c r="M103" s="12">
        <v>16.617999999999999</v>
      </c>
      <c r="N103" s="12">
        <v>41.353000000000002</v>
      </c>
      <c r="O103" s="12">
        <v>22.709</v>
      </c>
      <c r="P103" s="13">
        <v>3049.5920000000001</v>
      </c>
      <c r="Q103" s="26">
        <f t="shared" si="45"/>
        <v>7.0831848844211151E-4</v>
      </c>
      <c r="R103" s="6">
        <f t="shared" si="46"/>
        <v>3.0562717448263978E-2</v>
      </c>
      <c r="S103" s="6">
        <f t="shared" si="47"/>
        <v>1.031678571027555E-2</v>
      </c>
      <c r="T103" s="27">
        <f t="shared" si="48"/>
        <v>2.3705053482757999E-3</v>
      </c>
      <c r="U103" s="26">
        <f t="shared" si="49"/>
        <v>5.7866791982520037E-3</v>
      </c>
      <c r="V103" s="27">
        <f t="shared" si="50"/>
        <v>3.1102111419899926E-2</v>
      </c>
      <c r="W103" s="26">
        <f t="shared" si="51"/>
        <v>4.3999999999999997E-2</v>
      </c>
      <c r="X103" s="6">
        <f t="shared" si="52"/>
        <v>3.6999999999999998E-2</v>
      </c>
      <c r="Y103" s="27">
        <f t="shared" si="53"/>
        <v>4.1000000000000002E-2</v>
      </c>
      <c r="Z103" s="28">
        <f t="shared" si="54"/>
        <v>0.28999999999999998</v>
      </c>
      <c r="AA103" s="120">
        <f t="shared" si="55"/>
        <v>0.25</v>
      </c>
      <c r="AB103" s="29">
        <f t="shared" si="56"/>
        <v>0.27</v>
      </c>
      <c r="AC103" s="24">
        <f t="shared" si="57"/>
        <v>5</v>
      </c>
      <c r="AD103" s="121">
        <f t="shared" si="58"/>
        <v>5</v>
      </c>
      <c r="AE103" s="25">
        <f t="shared" si="59"/>
        <v>5</v>
      </c>
      <c r="AF103" s="14"/>
      <c r="AG103" s="14"/>
      <c r="AH103" s="16"/>
      <c r="AI103" s="16"/>
      <c r="AJ103" s="16"/>
      <c r="AK103" s="16"/>
      <c r="AL103" s="15"/>
      <c r="AM103" s="15"/>
      <c r="AN103" s="15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ht="13.15" customHeight="1">
      <c r="A104" s="65">
        <v>10654</v>
      </c>
      <c r="B104" s="119" t="s">
        <v>264</v>
      </c>
      <c r="C104" s="123" t="str">
        <f>Rollover!A104</f>
        <v>Toyota</v>
      </c>
      <c r="D104" s="10" t="str">
        <f>Rollover!B104</f>
        <v>Avalon Hybrid 4DR FWD</v>
      </c>
      <c r="E104" s="10" t="s">
        <v>88</v>
      </c>
      <c r="F104" s="72">
        <f>Rollover!C104</f>
        <v>2019</v>
      </c>
      <c r="G104" s="11">
        <v>162.529</v>
      </c>
      <c r="H104" s="12">
        <v>21.029</v>
      </c>
      <c r="I104" s="12">
        <v>25.114000000000001</v>
      </c>
      <c r="J104" s="12">
        <v>692.37099999999998</v>
      </c>
      <c r="K104" s="13">
        <v>1413.2919999999999</v>
      </c>
      <c r="L104" s="11">
        <v>266.11799999999999</v>
      </c>
      <c r="M104" s="12">
        <v>16.617999999999999</v>
      </c>
      <c r="N104" s="12">
        <v>41.353000000000002</v>
      </c>
      <c r="O104" s="12">
        <v>22.709</v>
      </c>
      <c r="P104" s="13">
        <v>3049.5920000000001</v>
      </c>
      <c r="Q104" s="26">
        <f t="shared" ref="Q104" si="90">NORMDIST(LN(G104),7.45231,0.73998,1)</f>
        <v>7.0831848844211151E-4</v>
      </c>
      <c r="R104" s="6">
        <f t="shared" ref="R104" si="91">1/(1+EXP(5.3895-0.0919*H104))</f>
        <v>3.0562717448263978E-2</v>
      </c>
      <c r="S104" s="6">
        <f t="shared" ref="S104" si="92">1/(1+EXP(6.04044-0.002133*J104))</f>
        <v>1.031678571027555E-2</v>
      </c>
      <c r="T104" s="27">
        <f t="shared" ref="T104" si="93">1/(1+EXP(7.5969-0.0011*K104))</f>
        <v>2.3705053482757999E-3</v>
      </c>
      <c r="U104" s="26">
        <f t="shared" ref="U104" si="94">NORMDIST(LN(L104),7.45231,0.73998,1)</f>
        <v>5.7866791982520037E-3</v>
      </c>
      <c r="V104" s="27">
        <f t="shared" ref="V104" si="95">1/(1+EXP(6.3055-0.00094*P104))</f>
        <v>3.1102111419899926E-2</v>
      </c>
      <c r="W104" s="26">
        <f t="shared" ref="W104" si="96">ROUND(1-(1-Q104)*(1-R104)*(1-S104)*(1-T104),3)</f>
        <v>4.3999999999999997E-2</v>
      </c>
      <c r="X104" s="6">
        <f t="shared" ref="X104" si="97">IF(L104="N/A",L104,ROUND(1-(1-U104)*(1-V104),3))</f>
        <v>3.6999999999999998E-2</v>
      </c>
      <c r="Y104" s="27">
        <f t="shared" ref="Y104" si="98">ROUND(AVERAGE(W104:X104),3)</f>
        <v>4.1000000000000002E-2</v>
      </c>
      <c r="Z104" s="28">
        <f t="shared" ref="Z104" si="99">ROUND(W104/0.15,2)</f>
        <v>0.28999999999999998</v>
      </c>
      <c r="AA104" s="120">
        <f t="shared" ref="AA104" si="100">IF(L104="N/A", L104, ROUND(X104/0.15,2))</f>
        <v>0.25</v>
      </c>
      <c r="AB104" s="29">
        <f t="shared" ref="AB104" si="101">ROUND(Y104/0.15,2)</f>
        <v>0.27</v>
      </c>
      <c r="AC104" s="24">
        <f t="shared" ref="AC104" si="102">IF(Z104&lt;0.67,5,IF(Z104&lt;1,4,IF(Z104&lt;1.33,3,IF(Z104&lt;2.67,2,1))))</f>
        <v>5</v>
      </c>
      <c r="AD104" s="121">
        <f t="shared" ref="AD104" si="103">IF(L104="N/A",L104,IF(AA104&lt;0.67,5,IF(AA104&lt;1,4,IF(AA104&lt;1.33,3,IF(AA104&lt;2.67,2,1)))))</f>
        <v>5</v>
      </c>
      <c r="AE104" s="25">
        <f t="shared" ref="AE104" si="104">IF(AB104&lt;0.67,5,IF(AB104&lt;1,4,IF(AB104&lt;1.33,3,IF(AB104&lt;2.67,2,1))))</f>
        <v>5</v>
      </c>
      <c r="AF104" s="14"/>
      <c r="AG104" s="14"/>
      <c r="AH104" s="16"/>
      <c r="AI104" s="16"/>
      <c r="AJ104" s="16"/>
      <c r="AK104" s="16"/>
      <c r="AL104" s="15"/>
      <c r="AM104" s="15"/>
      <c r="AN104" s="15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 ht="13.15" customHeight="1">
      <c r="A105" s="65">
        <v>10153</v>
      </c>
      <c r="B105" s="65" t="s">
        <v>195</v>
      </c>
      <c r="C105" s="30" t="str">
        <f>Rollover!A105</f>
        <v>Toyota</v>
      </c>
      <c r="D105" s="50" t="str">
        <f>Rollover!B105</f>
        <v>C-HR 5HB FWD</v>
      </c>
      <c r="E105" s="10" t="s">
        <v>88</v>
      </c>
      <c r="F105" s="72">
        <f>Rollover!C105</f>
        <v>2019</v>
      </c>
      <c r="G105" s="11">
        <v>79.957999999999998</v>
      </c>
      <c r="H105" s="12">
        <v>16.582999999999998</v>
      </c>
      <c r="I105" s="12">
        <v>22.974</v>
      </c>
      <c r="J105" s="12">
        <v>558.68499999999995</v>
      </c>
      <c r="K105" s="13">
        <v>1863.1489999999999</v>
      </c>
      <c r="L105" s="11">
        <v>332.97</v>
      </c>
      <c r="M105" s="12">
        <v>27.452999999999999</v>
      </c>
      <c r="N105" s="12">
        <v>58.325000000000003</v>
      </c>
      <c r="O105" s="12">
        <v>19.445</v>
      </c>
      <c r="P105" s="13">
        <v>2260.2579999999998</v>
      </c>
      <c r="Q105" s="26">
        <f t="shared" ref="Q105:Q107" si="105">NORMDIST(LN(G105),7.45231,0.73998,1)</f>
        <v>1.663441547666447E-5</v>
      </c>
      <c r="R105" s="6">
        <f t="shared" ref="R105:R107" si="106">1/(1+EXP(5.3895-0.0919*H105))</f>
        <v>2.0521999904588088E-2</v>
      </c>
      <c r="S105" s="6">
        <f t="shared" ref="S105:S107" si="107">1/(1+EXP(6.04044-0.002133*J105))</f>
        <v>7.7770951120338201E-3</v>
      </c>
      <c r="T105" s="27">
        <f t="shared" ref="T105:T107" si="108">1/(1+EXP(7.5969-0.0011*K105))</f>
        <v>3.8823060397633292E-3</v>
      </c>
      <c r="U105" s="26">
        <f t="shared" ref="U105:U107" si="109">NORMDIST(LN(L105),7.45231,0.73998,1)</f>
        <v>1.3140646212025178E-2</v>
      </c>
      <c r="V105" s="27">
        <f t="shared" ref="V105:V107" si="110">1/(1+EXP(6.3055-0.00094*P105))</f>
        <v>1.5055269286872145E-2</v>
      </c>
      <c r="W105" s="26">
        <f t="shared" ref="W105:W107" si="111">ROUND(1-(1-Q105)*(1-R105)*(1-S105)*(1-T105),3)</f>
        <v>3.2000000000000001E-2</v>
      </c>
      <c r="X105" s="6">
        <f t="shared" ref="X105:X107" si="112">IF(L105="N/A",L105,ROUND(1-(1-U105)*(1-V105),3))</f>
        <v>2.8000000000000001E-2</v>
      </c>
      <c r="Y105" s="27">
        <f t="shared" ref="Y105:Y107" si="113">ROUND(AVERAGE(W105:X105),3)</f>
        <v>0.03</v>
      </c>
      <c r="Z105" s="28">
        <f t="shared" ref="Z105:Z107" si="114">ROUND(W105/0.15,2)</f>
        <v>0.21</v>
      </c>
      <c r="AA105" s="120">
        <f t="shared" ref="AA105:AA107" si="115">IF(L105="N/A", L105, ROUND(X105/0.15,2))</f>
        <v>0.19</v>
      </c>
      <c r="AB105" s="29">
        <f t="shared" ref="AB105:AB107" si="116">ROUND(Y105/0.15,2)</f>
        <v>0.2</v>
      </c>
      <c r="AC105" s="24">
        <f t="shared" ref="AC105:AC107" si="117">IF(Z105&lt;0.67,5,IF(Z105&lt;1,4,IF(Z105&lt;1.33,3,IF(Z105&lt;2.67,2,1))))</f>
        <v>5</v>
      </c>
      <c r="AD105" s="121">
        <f t="shared" ref="AD105:AD107" si="118">IF(L105="N/A",L105,IF(AA105&lt;0.67,5,IF(AA105&lt;1,4,IF(AA105&lt;1.33,3,IF(AA105&lt;2.67,2,1)))))</f>
        <v>5</v>
      </c>
      <c r="AE105" s="25">
        <f t="shared" ref="AE105:AE107" si="119">IF(AB105&lt;0.67,5,IF(AB105&lt;1,4,IF(AB105&lt;1.33,3,IF(AB105&lt;2.67,2,1))))</f>
        <v>5</v>
      </c>
      <c r="AF105" s="14"/>
      <c r="AG105" s="14"/>
      <c r="AH105" s="16"/>
      <c r="AI105" s="16"/>
      <c r="AJ105" s="16"/>
      <c r="AK105" s="16"/>
      <c r="AL105" s="15"/>
      <c r="AM105" s="15"/>
      <c r="AN105" s="15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ht="13.15" customHeight="1">
      <c r="A106" s="51">
        <v>10646</v>
      </c>
      <c r="B106" s="51" t="s">
        <v>262</v>
      </c>
      <c r="C106" s="30" t="str">
        <f>Rollover!A106</f>
        <v>Toyota</v>
      </c>
      <c r="D106" s="50" t="str">
        <f>Rollover!B106</f>
        <v>Corolla 5HB FWD</v>
      </c>
      <c r="E106" s="10" t="s">
        <v>88</v>
      </c>
      <c r="F106" s="72">
        <f>Rollover!C106</f>
        <v>2019</v>
      </c>
      <c r="G106" s="11">
        <v>83.117999999999995</v>
      </c>
      <c r="H106" s="12">
        <v>21.913</v>
      </c>
      <c r="I106" s="12">
        <v>26.388000000000002</v>
      </c>
      <c r="J106" s="12">
        <v>729.15200000000004</v>
      </c>
      <c r="K106" s="13">
        <v>1641.8710000000001</v>
      </c>
      <c r="L106" s="11">
        <v>225.48400000000001</v>
      </c>
      <c r="M106" s="12">
        <v>36.921999999999997</v>
      </c>
      <c r="N106" s="12">
        <v>64.144000000000005</v>
      </c>
      <c r="O106" s="12">
        <v>36.741999999999997</v>
      </c>
      <c r="P106" s="13">
        <v>2836.748</v>
      </c>
      <c r="Q106" s="26">
        <f t="shared" si="105"/>
        <v>2.0884164865500509E-5</v>
      </c>
      <c r="R106" s="6">
        <f t="shared" si="106"/>
        <v>3.306374206011721E-2</v>
      </c>
      <c r="S106" s="6">
        <f t="shared" si="107"/>
        <v>1.1149386656717995E-2</v>
      </c>
      <c r="T106" s="27">
        <f t="shared" si="108"/>
        <v>3.0461016590209618E-3</v>
      </c>
      <c r="U106" s="26">
        <f t="shared" si="109"/>
        <v>2.9906470133317133E-3</v>
      </c>
      <c r="V106" s="27">
        <f t="shared" si="110"/>
        <v>2.5606802421860586E-2</v>
      </c>
      <c r="W106" s="26">
        <f t="shared" si="111"/>
        <v>4.7E-2</v>
      </c>
      <c r="X106" s="6">
        <f t="shared" si="112"/>
        <v>2.9000000000000001E-2</v>
      </c>
      <c r="Y106" s="27">
        <f t="shared" si="113"/>
        <v>3.7999999999999999E-2</v>
      </c>
      <c r="Z106" s="28">
        <f t="shared" si="114"/>
        <v>0.31</v>
      </c>
      <c r="AA106" s="120">
        <f t="shared" si="115"/>
        <v>0.19</v>
      </c>
      <c r="AB106" s="29">
        <f t="shared" si="116"/>
        <v>0.25</v>
      </c>
      <c r="AC106" s="24">
        <f t="shared" si="117"/>
        <v>5</v>
      </c>
      <c r="AD106" s="121">
        <f t="shared" si="118"/>
        <v>5</v>
      </c>
      <c r="AE106" s="25">
        <f t="shared" si="119"/>
        <v>5</v>
      </c>
      <c r="AF106" s="14"/>
      <c r="AG106" s="14"/>
      <c r="AH106" s="16"/>
      <c r="AI106" s="16"/>
      <c r="AJ106" s="16"/>
      <c r="AK106" s="16"/>
      <c r="AL106" s="15"/>
      <c r="AM106" s="15"/>
      <c r="AN106" s="15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 ht="13.15" customHeight="1">
      <c r="A107" s="65">
        <v>10708</v>
      </c>
      <c r="B107" s="119" t="s">
        <v>312</v>
      </c>
      <c r="C107" s="30" t="str">
        <f>Rollover!A107</f>
        <v>Toyota</v>
      </c>
      <c r="D107" s="50" t="str">
        <f>Rollover!B107</f>
        <v>RAV4 SUV FWD</v>
      </c>
      <c r="E107" s="10" t="s">
        <v>188</v>
      </c>
      <c r="F107" s="72">
        <f>Rollover!C107</f>
        <v>2019</v>
      </c>
      <c r="G107" s="11">
        <v>82.777000000000001</v>
      </c>
      <c r="H107" s="12">
        <v>12.143000000000001</v>
      </c>
      <c r="I107" s="52" t="s">
        <v>243</v>
      </c>
      <c r="J107" s="12">
        <v>614.47299999999996</v>
      </c>
      <c r="K107" s="13">
        <v>1092.3969999999999</v>
      </c>
      <c r="L107" s="11">
        <v>145.59700000000001</v>
      </c>
      <c r="M107" s="12">
        <v>10.521000000000001</v>
      </c>
      <c r="N107" s="12">
        <v>48.54</v>
      </c>
      <c r="O107" s="12">
        <v>25.376999999999999</v>
      </c>
      <c r="P107" s="13">
        <v>2257.5680000000002</v>
      </c>
      <c r="Q107" s="26">
        <f t="shared" si="105"/>
        <v>2.0388763345408654E-5</v>
      </c>
      <c r="R107" s="6">
        <f t="shared" si="106"/>
        <v>1.3740683333001104E-2</v>
      </c>
      <c r="S107" s="6">
        <f t="shared" si="107"/>
        <v>8.7512489035652188E-3</v>
      </c>
      <c r="T107" s="27">
        <f t="shared" si="108"/>
        <v>1.6666638349222746E-3</v>
      </c>
      <c r="U107" s="26">
        <f t="shared" si="109"/>
        <v>4.1902595352686587E-4</v>
      </c>
      <c r="V107" s="27">
        <f t="shared" si="110"/>
        <v>1.5017819610212566E-2</v>
      </c>
      <c r="W107" s="26">
        <f t="shared" si="111"/>
        <v>2.4E-2</v>
      </c>
      <c r="X107" s="6">
        <f t="shared" si="112"/>
        <v>1.4999999999999999E-2</v>
      </c>
      <c r="Y107" s="27">
        <f t="shared" si="113"/>
        <v>0.02</v>
      </c>
      <c r="Z107" s="28">
        <f t="shared" si="114"/>
        <v>0.16</v>
      </c>
      <c r="AA107" s="120">
        <f t="shared" si="115"/>
        <v>0.1</v>
      </c>
      <c r="AB107" s="29">
        <f t="shared" si="116"/>
        <v>0.13</v>
      </c>
      <c r="AC107" s="24">
        <f t="shared" si="117"/>
        <v>5</v>
      </c>
      <c r="AD107" s="121">
        <f t="shared" si="118"/>
        <v>5</v>
      </c>
      <c r="AE107" s="25">
        <f t="shared" si="119"/>
        <v>5</v>
      </c>
      <c r="AF107" s="14"/>
      <c r="AG107" s="14"/>
      <c r="AH107" s="16"/>
      <c r="AI107" s="16"/>
      <c r="AJ107" s="16"/>
      <c r="AK107" s="16"/>
      <c r="AL107" s="15"/>
      <c r="AM107" s="15"/>
      <c r="AN107" s="15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ht="13.15" customHeight="1">
      <c r="A108" s="65">
        <v>10708</v>
      </c>
      <c r="B108" s="119" t="s">
        <v>312</v>
      </c>
      <c r="C108" s="30" t="str">
        <f>Rollover!A108</f>
        <v>Toyota</v>
      </c>
      <c r="D108" s="50" t="str">
        <f>Rollover!B108</f>
        <v>RAV4 SUV AWD</v>
      </c>
      <c r="E108" s="10" t="s">
        <v>188</v>
      </c>
      <c r="F108" s="72">
        <f>Rollover!C108</f>
        <v>2019</v>
      </c>
      <c r="G108" s="11">
        <v>82.777000000000001</v>
      </c>
      <c r="H108" s="12">
        <v>12.143000000000001</v>
      </c>
      <c r="I108" s="52" t="s">
        <v>243</v>
      </c>
      <c r="J108" s="12">
        <v>614.47299999999996</v>
      </c>
      <c r="K108" s="13">
        <v>1092.3969999999999</v>
      </c>
      <c r="L108" s="11">
        <v>145.59700000000001</v>
      </c>
      <c r="M108" s="12">
        <v>10.521000000000001</v>
      </c>
      <c r="N108" s="12">
        <v>48.54</v>
      </c>
      <c r="O108" s="12">
        <v>25.376999999999999</v>
      </c>
      <c r="P108" s="13">
        <v>2257.5680000000002</v>
      </c>
      <c r="Q108" s="26">
        <f t="shared" si="45"/>
        <v>2.0388763345408654E-5</v>
      </c>
      <c r="R108" s="6">
        <f t="shared" si="46"/>
        <v>1.3740683333001104E-2</v>
      </c>
      <c r="S108" s="6">
        <f t="shared" si="47"/>
        <v>8.7512489035652188E-3</v>
      </c>
      <c r="T108" s="27">
        <f t="shared" si="48"/>
        <v>1.6666638349222746E-3</v>
      </c>
      <c r="U108" s="26">
        <f t="shared" si="49"/>
        <v>4.1902595352686587E-4</v>
      </c>
      <c r="V108" s="27">
        <f t="shared" si="50"/>
        <v>1.5017819610212566E-2</v>
      </c>
      <c r="W108" s="26">
        <f t="shared" si="51"/>
        <v>2.4E-2</v>
      </c>
      <c r="X108" s="6">
        <f t="shared" si="52"/>
        <v>1.4999999999999999E-2</v>
      </c>
      <c r="Y108" s="27">
        <f t="shared" si="53"/>
        <v>0.02</v>
      </c>
      <c r="Z108" s="28">
        <f t="shared" si="54"/>
        <v>0.16</v>
      </c>
      <c r="AA108" s="120">
        <f t="shared" si="55"/>
        <v>0.1</v>
      </c>
      <c r="AB108" s="29">
        <f t="shared" si="56"/>
        <v>0.13</v>
      </c>
      <c r="AC108" s="24">
        <f t="shared" si="57"/>
        <v>5</v>
      </c>
      <c r="AD108" s="121">
        <f t="shared" si="58"/>
        <v>5</v>
      </c>
      <c r="AE108" s="25">
        <f t="shared" si="59"/>
        <v>5</v>
      </c>
      <c r="AF108" s="14"/>
      <c r="AG108" s="14"/>
      <c r="AH108" s="16"/>
      <c r="AI108" s="16"/>
      <c r="AJ108" s="16"/>
      <c r="AK108" s="16"/>
      <c r="AL108" s="15"/>
      <c r="AM108" s="15"/>
      <c r="AN108" s="15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 ht="13.15" customHeight="1">
      <c r="A109" s="65">
        <v>10708</v>
      </c>
      <c r="B109" s="119" t="s">
        <v>312</v>
      </c>
      <c r="C109" s="123" t="str">
        <f>Rollover!A109</f>
        <v>Toyota</v>
      </c>
      <c r="D109" s="10" t="str">
        <f>Rollover!B109</f>
        <v>RAV4 Hybrid SUV AWD</v>
      </c>
      <c r="E109" s="10" t="s">
        <v>188</v>
      </c>
      <c r="F109" s="72">
        <f>Rollover!C109</f>
        <v>2019</v>
      </c>
      <c r="G109" s="11">
        <v>82.777000000000001</v>
      </c>
      <c r="H109" s="12">
        <v>12.143000000000001</v>
      </c>
      <c r="I109" s="52" t="s">
        <v>243</v>
      </c>
      <c r="J109" s="12">
        <v>614.47299999999996</v>
      </c>
      <c r="K109" s="13">
        <v>1092.3969999999999</v>
      </c>
      <c r="L109" s="11">
        <v>145.59700000000001</v>
      </c>
      <c r="M109" s="12">
        <v>10.521000000000001</v>
      </c>
      <c r="N109" s="12">
        <v>48.54</v>
      </c>
      <c r="O109" s="12">
        <v>25.376999999999999</v>
      </c>
      <c r="P109" s="13">
        <v>2257.5680000000002</v>
      </c>
      <c r="Q109" s="26">
        <f t="shared" si="45"/>
        <v>2.0388763345408654E-5</v>
      </c>
      <c r="R109" s="6">
        <f t="shared" si="46"/>
        <v>1.3740683333001104E-2</v>
      </c>
      <c r="S109" s="6">
        <f t="shared" si="47"/>
        <v>8.7512489035652188E-3</v>
      </c>
      <c r="T109" s="27">
        <f t="shared" si="48"/>
        <v>1.6666638349222746E-3</v>
      </c>
      <c r="U109" s="26">
        <f t="shared" si="49"/>
        <v>4.1902595352686587E-4</v>
      </c>
      <c r="V109" s="27">
        <f t="shared" si="50"/>
        <v>1.5017819610212566E-2</v>
      </c>
      <c r="W109" s="26">
        <f t="shared" si="51"/>
        <v>2.4E-2</v>
      </c>
      <c r="X109" s="6">
        <f t="shared" si="52"/>
        <v>1.4999999999999999E-2</v>
      </c>
      <c r="Y109" s="27">
        <f t="shared" si="53"/>
        <v>0.02</v>
      </c>
      <c r="Z109" s="28">
        <f t="shared" si="54"/>
        <v>0.16</v>
      </c>
      <c r="AA109" s="120">
        <f t="shared" si="55"/>
        <v>0.1</v>
      </c>
      <c r="AB109" s="29">
        <f t="shared" si="56"/>
        <v>0.13</v>
      </c>
      <c r="AC109" s="24">
        <f t="shared" si="57"/>
        <v>5</v>
      </c>
      <c r="AD109" s="121">
        <f t="shared" si="58"/>
        <v>5</v>
      </c>
      <c r="AE109" s="25">
        <f t="shared" si="59"/>
        <v>5</v>
      </c>
      <c r="AF109" s="14"/>
      <c r="AG109" s="14"/>
      <c r="AH109" s="16"/>
      <c r="AI109" s="16"/>
      <c r="AJ109" s="16"/>
      <c r="AK109" s="16"/>
      <c r="AL109" s="15"/>
      <c r="AM109" s="15"/>
      <c r="AN109" s="15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 ht="13.15" customHeight="1">
      <c r="A110" s="65">
        <v>10670</v>
      </c>
      <c r="B110" s="119" t="s">
        <v>287</v>
      </c>
      <c r="C110" s="30" t="str">
        <f>Rollover!A110</f>
        <v xml:space="preserve">Volkswagen </v>
      </c>
      <c r="D110" s="50" t="str">
        <f>Rollover!B110</f>
        <v>Jetta 4DR FWD</v>
      </c>
      <c r="E110" s="10" t="s">
        <v>188</v>
      </c>
      <c r="F110" s="72">
        <f>Rollover!C110</f>
        <v>2019</v>
      </c>
      <c r="G110" s="11">
        <v>100.57299999999999</v>
      </c>
      <c r="H110" s="12">
        <v>23.73</v>
      </c>
      <c r="I110" s="12">
        <v>32.225999999999999</v>
      </c>
      <c r="J110" s="12">
        <v>838.15200000000004</v>
      </c>
      <c r="K110" s="13">
        <v>1410.2249999999999</v>
      </c>
      <c r="L110" s="11">
        <v>306.17200000000003</v>
      </c>
      <c r="M110" s="12">
        <v>31.501000000000001</v>
      </c>
      <c r="N110" s="12">
        <v>55.665999999999997</v>
      </c>
      <c r="O110" s="12">
        <v>31.452999999999999</v>
      </c>
      <c r="P110" s="13">
        <v>2462.3580000000002</v>
      </c>
      <c r="Q110" s="26">
        <f t="shared" si="45"/>
        <v>6.155002126778791E-5</v>
      </c>
      <c r="R110" s="6">
        <f t="shared" si="46"/>
        <v>3.8839150528866447E-2</v>
      </c>
      <c r="S110" s="6">
        <f t="shared" si="47"/>
        <v>1.402676686720053E-2</v>
      </c>
      <c r="T110" s="27">
        <f t="shared" si="48"/>
        <v>2.3625403118769203E-3</v>
      </c>
      <c r="U110" s="26">
        <f t="shared" si="49"/>
        <v>9.7607850615767273E-3</v>
      </c>
      <c r="V110" s="27">
        <f t="shared" si="50"/>
        <v>1.8147941953405661E-2</v>
      </c>
      <c r="W110" s="26">
        <f t="shared" si="51"/>
        <v>5.5E-2</v>
      </c>
      <c r="X110" s="6">
        <f t="shared" si="52"/>
        <v>2.8000000000000001E-2</v>
      </c>
      <c r="Y110" s="27">
        <f t="shared" si="53"/>
        <v>4.2000000000000003E-2</v>
      </c>
      <c r="Z110" s="28">
        <f t="shared" si="54"/>
        <v>0.37</v>
      </c>
      <c r="AA110" s="120">
        <f t="shared" si="55"/>
        <v>0.19</v>
      </c>
      <c r="AB110" s="29">
        <f t="shared" si="56"/>
        <v>0.28000000000000003</v>
      </c>
      <c r="AC110" s="24">
        <f t="shared" si="57"/>
        <v>5</v>
      </c>
      <c r="AD110" s="121">
        <f t="shared" si="58"/>
        <v>5</v>
      </c>
      <c r="AE110" s="25">
        <f t="shared" si="59"/>
        <v>5</v>
      </c>
      <c r="AF110" s="14"/>
      <c r="AG110" s="14"/>
      <c r="AH110" s="16"/>
      <c r="AI110" s="16"/>
      <c r="AJ110" s="16"/>
      <c r="AK110" s="16"/>
      <c r="AL110" s="15"/>
      <c r="AM110" s="15"/>
      <c r="AN110" s="15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>
      <c r="AE111" s="2"/>
    </row>
    <row r="112" spans="1:5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  <row r="265" spans="31:31">
      <c r="AE265" s="2"/>
    </row>
    <row r="266" spans="31:31">
      <c r="AE266" s="2"/>
    </row>
    <row r="267" spans="31:31">
      <c r="AE267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7"/>
  <sheetViews>
    <sheetView zoomScaleNormal="100" workbookViewId="0">
      <pane xSplit="6" ySplit="2" topLeftCell="G3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140625" defaultRowHeight="13.9" customHeight="1"/>
  <cols>
    <col min="1" max="1" width="8.5703125" style="183" bestFit="1" customWidth="1"/>
    <col min="2" max="2" width="9" style="183" bestFit="1" customWidth="1"/>
    <col min="3" max="3" width="12" style="184" bestFit="1" customWidth="1"/>
    <col min="4" max="4" width="27.28515625" style="184" customWidth="1"/>
    <col min="5" max="5" width="6.5703125" style="185" customWidth="1"/>
    <col min="6" max="6" width="7.42578125" style="186" bestFit="1" customWidth="1"/>
    <col min="7" max="10" width="8.7109375" style="177" customWidth="1"/>
    <col min="11" max="11" width="9.85546875" style="177" customWidth="1"/>
    <col min="12" max="12" width="7" style="177" customWidth="1"/>
    <col min="13" max="13" width="7.42578125" style="177" customWidth="1"/>
    <col min="14" max="14" width="7.85546875" style="187" customWidth="1"/>
    <col min="15" max="15" width="8.5703125" style="187" bestFit="1" customWidth="1"/>
    <col min="16" max="16" width="8.28515625" style="188" customWidth="1"/>
    <col min="17" max="17" width="9.28515625" style="187" customWidth="1"/>
    <col min="18" max="18" width="10.140625" style="177" customWidth="1"/>
    <col min="19" max="19" width="6" style="183" customWidth="1"/>
    <col min="20" max="20" width="10.28515625" style="183" bestFit="1" customWidth="1"/>
    <col min="21" max="21" width="10.140625" style="183" customWidth="1"/>
    <col min="22" max="22" width="10.28515625" style="183" bestFit="1" customWidth="1"/>
    <col min="23" max="16384" width="9.140625" style="177"/>
  </cols>
  <sheetData>
    <row r="1" spans="1:38" s="108" customFormat="1" ht="13.9" customHeight="1" thickBot="1">
      <c r="A1" s="147"/>
      <c r="B1" s="148"/>
      <c r="C1" s="149"/>
      <c r="D1" s="149"/>
      <c r="E1" s="150"/>
      <c r="F1" s="151"/>
      <c r="G1" s="252" t="s">
        <v>47</v>
      </c>
      <c r="H1" s="253"/>
      <c r="I1" s="253"/>
      <c r="J1" s="253"/>
      <c r="K1" s="254"/>
      <c r="L1" s="236" t="s">
        <v>47</v>
      </c>
      <c r="M1" s="238"/>
      <c r="N1" s="152" t="s">
        <v>13</v>
      </c>
      <c r="O1" s="153" t="s">
        <v>13</v>
      </c>
      <c r="P1" s="43" t="s">
        <v>46</v>
      </c>
      <c r="Q1" s="154" t="s">
        <v>13</v>
      </c>
      <c r="R1" s="155" t="s">
        <v>13</v>
      </c>
      <c r="S1" s="42" t="s">
        <v>13</v>
      </c>
      <c r="T1" s="42" t="s">
        <v>60</v>
      </c>
      <c r="U1" s="42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09" customFormat="1" ht="45.75" thickBot="1">
      <c r="A2" s="41" t="s">
        <v>27</v>
      </c>
      <c r="B2" s="42" t="s">
        <v>84</v>
      </c>
      <c r="C2" s="156" t="s">
        <v>19</v>
      </c>
      <c r="D2" s="156" t="s">
        <v>20</v>
      </c>
      <c r="E2" s="157" t="s">
        <v>76</v>
      </c>
      <c r="F2" s="158" t="s">
        <v>21</v>
      </c>
      <c r="G2" s="159" t="s">
        <v>59</v>
      </c>
      <c r="H2" s="160" t="s">
        <v>73</v>
      </c>
      <c r="I2" s="160" t="s">
        <v>74</v>
      </c>
      <c r="J2" s="160" t="s">
        <v>72</v>
      </c>
      <c r="K2" s="161" t="s">
        <v>40</v>
      </c>
      <c r="L2" s="162" t="s">
        <v>1</v>
      </c>
      <c r="M2" s="163" t="s">
        <v>15</v>
      </c>
      <c r="N2" s="162" t="s">
        <v>17</v>
      </c>
      <c r="O2" s="164" t="s">
        <v>67</v>
      </c>
      <c r="P2" s="33" t="s">
        <v>45</v>
      </c>
      <c r="Q2" s="165" t="s">
        <v>80</v>
      </c>
      <c r="R2" s="160" t="s">
        <v>81</v>
      </c>
      <c r="S2" s="166" t="s">
        <v>82</v>
      </c>
      <c r="T2" s="160" t="s">
        <v>79</v>
      </c>
      <c r="U2" s="160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67">
        <v>10365</v>
      </c>
      <c r="B3" s="168" t="s">
        <v>90</v>
      </c>
      <c r="C3" s="169" t="str">
        <f>Rollover!A3</f>
        <v>Acura</v>
      </c>
      <c r="D3" s="169" t="str">
        <f>Rollover!B3</f>
        <v>RDX SUV FWD</v>
      </c>
      <c r="E3" s="68" t="s">
        <v>88</v>
      </c>
      <c r="F3" s="170">
        <f>Rollover!C3</f>
        <v>2019</v>
      </c>
      <c r="G3" s="171">
        <v>485.97300000000001</v>
      </c>
      <c r="H3" s="12">
        <v>27.663</v>
      </c>
      <c r="I3" s="12">
        <v>38.923999999999999</v>
      </c>
      <c r="J3" s="172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26" si="0">1/(1+EXP(6.3055-0.00094*K3))</f>
        <v>3.349128305610858E-2</v>
      </c>
      <c r="N3" s="26">
        <f t="shared" ref="N3:N26" si="1">ROUND(1-(1-L3)*(1-M3),3)</f>
        <v>7.5999999999999998E-2</v>
      </c>
      <c r="O3" s="6">
        <f t="shared" ref="O3:O26" si="2">ROUND(N3/0.15,2)</f>
        <v>0.51</v>
      </c>
      <c r="P3" s="25">
        <f t="shared" ref="P3:P26" si="3">IF(O3&lt;0.67,5,IF(O3&lt;1,4,IF(O3&lt;1.33,3,IF(O3&lt;2.67,2,1))))</f>
        <v>5</v>
      </c>
      <c r="Q3" s="173">
        <f>ROUND((0.8*'Side MDB'!W3+0.2*'Side Pole'!N3),3)</f>
        <v>3.7999999999999999E-2</v>
      </c>
      <c r="R3" s="174">
        <f t="shared" ref="R3:R26" si="4">ROUND((Q3)/0.15,2)</f>
        <v>0.25</v>
      </c>
      <c r="S3" s="121">
        <f t="shared" ref="S3:S26" si="5">IF(R3&lt;0.67,5,IF(R3&lt;1,4,IF(R3&lt;1.33,3,IF(R3&lt;2.67,2,1))))</f>
        <v>5</v>
      </c>
      <c r="T3" s="174">
        <f>ROUND(((0.8*'Side MDB'!W3+0.2*'Side Pole'!N3)+(IF('Side MDB'!X3="N/A",(0.8*'Side MDB'!W3+0.2*'Side Pole'!N3),'Side MDB'!X3)))/2,3)</f>
        <v>2.5000000000000001E-2</v>
      </c>
      <c r="U3" s="174">
        <f t="shared" ref="U3:U26" si="6">ROUND((T3)/0.15,2)</f>
        <v>0.17</v>
      </c>
      <c r="V3" s="25">
        <f t="shared" ref="V3:V26" si="7">IF(U3&lt;0.67,5,IF(U3&lt;1,4,IF(U3&lt;1.33,3,IF(U3&lt;2.67,2,1))))</f>
        <v>5</v>
      </c>
      <c r="W3" s="16"/>
      <c r="X3" s="16"/>
      <c r="Y3" s="175"/>
      <c r="Z3" s="175"/>
      <c r="AA3" s="175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</row>
    <row r="4" spans="1:38" ht="13.9" customHeight="1">
      <c r="A4" s="167">
        <v>10365</v>
      </c>
      <c r="B4" s="168" t="s">
        <v>90</v>
      </c>
      <c r="C4" s="169" t="str">
        <f>Rollover!A4</f>
        <v>Acura</v>
      </c>
      <c r="D4" s="169" t="str">
        <f>Rollover!B4</f>
        <v>RDX SUV AWD</v>
      </c>
      <c r="E4" s="68" t="s">
        <v>88</v>
      </c>
      <c r="F4" s="170">
        <f>Rollover!C4</f>
        <v>2019</v>
      </c>
      <c r="G4" s="171">
        <v>485.97300000000001</v>
      </c>
      <c r="H4" s="12">
        <v>27.663</v>
      </c>
      <c r="I4" s="12">
        <v>38.923999999999999</v>
      </c>
      <c r="J4" s="172">
        <v>22.199000000000002</v>
      </c>
      <c r="K4" s="13">
        <v>3130.9520000000002</v>
      </c>
      <c r="L4" s="26">
        <f t="shared" ref="L4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6">
        <f t="shared" si="2"/>
        <v>0.51</v>
      </c>
      <c r="P4" s="25">
        <f t="shared" si="3"/>
        <v>5</v>
      </c>
      <c r="Q4" s="173">
        <f>ROUND((0.8*'Side MDB'!W4+0.2*'Side Pole'!N4),3)</f>
        <v>3.7999999999999999E-2</v>
      </c>
      <c r="R4" s="174">
        <f t="shared" si="4"/>
        <v>0.25</v>
      </c>
      <c r="S4" s="121">
        <f t="shared" si="5"/>
        <v>5</v>
      </c>
      <c r="T4" s="174">
        <f>ROUND(((0.8*'Side MDB'!W4+0.2*'Side Pole'!N4)+(IF('Side MDB'!X4="N/A",(0.8*'Side MDB'!W4+0.2*'Side Pole'!N4),'Side MDB'!X4)))/2,3)</f>
        <v>2.5000000000000001E-2</v>
      </c>
      <c r="U4" s="174">
        <f t="shared" si="6"/>
        <v>0.17</v>
      </c>
      <c r="V4" s="25">
        <f t="shared" si="7"/>
        <v>5</v>
      </c>
      <c r="W4" s="16"/>
      <c r="X4" s="16"/>
      <c r="Y4" s="175"/>
      <c r="Z4" s="175"/>
      <c r="AA4" s="175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</row>
    <row r="5" spans="1:38" ht="13.9" customHeight="1">
      <c r="A5" s="167">
        <v>10659</v>
      </c>
      <c r="B5" s="168" t="s">
        <v>283</v>
      </c>
      <c r="C5" s="169" t="str">
        <f>Rollover!A5</f>
        <v>Audi</v>
      </c>
      <c r="D5" s="169" t="str">
        <f>Rollover!B5</f>
        <v>Q8 SUV AWD</v>
      </c>
      <c r="E5" s="68" t="s">
        <v>88</v>
      </c>
      <c r="F5" s="170">
        <f>Rollover!C5</f>
        <v>2019</v>
      </c>
      <c r="G5" s="171">
        <v>282.40699999999998</v>
      </c>
      <c r="H5" s="12">
        <v>23.873000000000001</v>
      </c>
      <c r="I5" s="12">
        <v>49.451000000000001</v>
      </c>
      <c r="J5" s="172">
        <v>19.324000000000002</v>
      </c>
      <c r="K5" s="13">
        <v>2639.1370000000002</v>
      </c>
      <c r="L5" s="26">
        <f t="shared" ref="L5" si="9">NORMDIST(LN(G5),7.45231,0.73998,1)</f>
        <v>7.2504915713740578E-3</v>
      </c>
      <c r="M5" s="27">
        <f t="shared" si="0"/>
        <v>2.1358591522434224E-2</v>
      </c>
      <c r="N5" s="26">
        <f t="shared" si="1"/>
        <v>2.8000000000000001E-2</v>
      </c>
      <c r="O5" s="6">
        <f t="shared" si="2"/>
        <v>0.19</v>
      </c>
      <c r="P5" s="25">
        <f t="shared" si="3"/>
        <v>5</v>
      </c>
      <c r="Q5" s="173">
        <f>ROUND((0.8*'Side MDB'!W5+0.2*'Side Pole'!N5),3)</f>
        <v>3.4000000000000002E-2</v>
      </c>
      <c r="R5" s="174">
        <f t="shared" si="4"/>
        <v>0.23</v>
      </c>
      <c r="S5" s="121">
        <f t="shared" si="5"/>
        <v>5</v>
      </c>
      <c r="T5" s="174">
        <f>ROUND(((0.8*'Side MDB'!W5+0.2*'Side Pole'!N5)+(IF('Side MDB'!X5="N/A",(0.8*'Side MDB'!W5+0.2*'Side Pole'!N5),'Side MDB'!X5)))/2,3)</f>
        <v>3.2000000000000001E-2</v>
      </c>
      <c r="U5" s="174">
        <f t="shared" si="6"/>
        <v>0.21</v>
      </c>
      <c r="V5" s="25">
        <f t="shared" si="7"/>
        <v>5</v>
      </c>
      <c r="W5" s="16"/>
      <c r="X5" s="16"/>
      <c r="Y5" s="175"/>
      <c r="Z5" s="175"/>
      <c r="AA5" s="175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</row>
    <row r="6" spans="1:38" ht="13.9" customHeight="1">
      <c r="A6" s="167">
        <v>10684</v>
      </c>
      <c r="B6" s="168" t="s">
        <v>297</v>
      </c>
      <c r="C6" s="169" t="str">
        <f>Rollover!A6</f>
        <v>BMW</v>
      </c>
      <c r="D6" s="169" t="str">
        <f>Rollover!B6</f>
        <v>X3 SUV RWD</v>
      </c>
      <c r="E6" s="68" t="s">
        <v>189</v>
      </c>
      <c r="F6" s="170">
        <f>Rollover!C6</f>
        <v>2019</v>
      </c>
      <c r="G6" s="171">
        <v>281.44900000000001</v>
      </c>
      <c r="H6" s="12">
        <v>24.573</v>
      </c>
      <c r="I6" s="12">
        <v>43.466999999999999</v>
      </c>
      <c r="J6" s="172">
        <v>31.495000000000001</v>
      </c>
      <c r="K6" s="13">
        <v>2775.75</v>
      </c>
      <c r="L6" s="26">
        <f t="shared" ref="L6:L26" si="10">NORMDIST(LN(G6),7.45231,0.73998,1)</f>
        <v>7.1587035630312178E-3</v>
      </c>
      <c r="M6" s="27">
        <f t="shared" si="0"/>
        <v>2.4214409277145278E-2</v>
      </c>
      <c r="N6" s="26">
        <f t="shared" si="1"/>
        <v>3.1E-2</v>
      </c>
      <c r="O6" s="6">
        <f t="shared" si="2"/>
        <v>0.21</v>
      </c>
      <c r="P6" s="25">
        <f t="shared" si="3"/>
        <v>5</v>
      </c>
      <c r="Q6" s="173">
        <f>ROUND((0.8*'Side MDB'!W6+0.2*'Side Pole'!N6),3)</f>
        <v>2.7E-2</v>
      </c>
      <c r="R6" s="174">
        <f t="shared" si="4"/>
        <v>0.18</v>
      </c>
      <c r="S6" s="121">
        <f t="shared" si="5"/>
        <v>5</v>
      </c>
      <c r="T6" s="174">
        <f>ROUND(((0.8*'Side MDB'!W6+0.2*'Side Pole'!N6)+(IF('Side MDB'!X6="N/A",(0.8*'Side MDB'!W6+0.2*'Side Pole'!N6),'Side MDB'!X6)))/2,3)</f>
        <v>3.7999999999999999E-2</v>
      </c>
      <c r="U6" s="174">
        <f t="shared" si="6"/>
        <v>0.25</v>
      </c>
      <c r="V6" s="25">
        <f t="shared" si="7"/>
        <v>5</v>
      </c>
      <c r="W6" s="16"/>
      <c r="X6" s="16"/>
      <c r="Y6" s="175"/>
      <c r="Z6" s="175"/>
      <c r="AA6" s="175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</row>
    <row r="7" spans="1:38" ht="13.9" customHeight="1">
      <c r="A7" s="167">
        <v>10684</v>
      </c>
      <c r="B7" s="168" t="s">
        <v>297</v>
      </c>
      <c r="C7" s="169" t="str">
        <f>Rollover!A7</f>
        <v>BMW</v>
      </c>
      <c r="D7" s="169" t="str">
        <f>Rollover!B7</f>
        <v>X3 SUV AWD</v>
      </c>
      <c r="E7" s="68" t="s">
        <v>189</v>
      </c>
      <c r="F7" s="170">
        <f>Rollover!C7</f>
        <v>2019</v>
      </c>
      <c r="G7" s="171">
        <v>281.44900000000001</v>
      </c>
      <c r="H7" s="12">
        <v>24.573</v>
      </c>
      <c r="I7" s="12">
        <v>43.466999999999999</v>
      </c>
      <c r="J7" s="172">
        <v>31.495000000000001</v>
      </c>
      <c r="K7" s="13">
        <v>2775.75</v>
      </c>
      <c r="L7" s="26">
        <f t="shared" si="10"/>
        <v>7.1587035630312178E-3</v>
      </c>
      <c r="M7" s="27">
        <f t="shared" si="0"/>
        <v>2.4214409277145278E-2</v>
      </c>
      <c r="N7" s="26">
        <f t="shared" si="1"/>
        <v>3.1E-2</v>
      </c>
      <c r="O7" s="6">
        <f t="shared" si="2"/>
        <v>0.21</v>
      </c>
      <c r="P7" s="25">
        <f t="shared" si="3"/>
        <v>5</v>
      </c>
      <c r="Q7" s="173">
        <f>ROUND((0.8*'Side MDB'!W7+0.2*'Side Pole'!N7),3)</f>
        <v>2.7E-2</v>
      </c>
      <c r="R7" s="174">
        <f t="shared" si="4"/>
        <v>0.18</v>
      </c>
      <c r="S7" s="121">
        <f t="shared" si="5"/>
        <v>5</v>
      </c>
      <c r="T7" s="174">
        <f>ROUND(((0.8*'Side MDB'!W7+0.2*'Side Pole'!N7)+(IF('Side MDB'!X7="N/A",(0.8*'Side MDB'!W7+0.2*'Side Pole'!N7),'Side MDB'!X7)))/2,3)</f>
        <v>3.7999999999999999E-2</v>
      </c>
      <c r="U7" s="174">
        <f t="shared" si="6"/>
        <v>0.25</v>
      </c>
      <c r="V7" s="25">
        <f t="shared" si="7"/>
        <v>5</v>
      </c>
      <c r="W7" s="16"/>
      <c r="X7" s="16"/>
      <c r="Y7" s="175"/>
      <c r="Z7" s="175"/>
      <c r="AA7" s="175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</row>
    <row r="8" spans="1:38" ht="13.9" customHeight="1">
      <c r="A8" s="178">
        <v>10640</v>
      </c>
      <c r="B8" s="179" t="s">
        <v>258</v>
      </c>
      <c r="C8" s="169" t="str">
        <f>Rollover!A8</f>
        <v>BMW</v>
      </c>
      <c r="D8" s="169" t="str">
        <f>Rollover!B8</f>
        <v>X5 SUV AWD</v>
      </c>
      <c r="E8" s="68" t="s">
        <v>186</v>
      </c>
      <c r="F8" s="170">
        <f>Rollover!C8</f>
        <v>2019</v>
      </c>
      <c r="G8" s="171">
        <v>308.43099999999998</v>
      </c>
      <c r="H8" s="12">
        <v>20.597999999999999</v>
      </c>
      <c r="I8" s="12">
        <v>43.478999999999999</v>
      </c>
      <c r="J8" s="172">
        <v>25.617999999999999</v>
      </c>
      <c r="K8" s="172">
        <v>3541.8960000000002</v>
      </c>
      <c r="L8" s="26">
        <f t="shared" si="10"/>
        <v>1.0023040231921064E-2</v>
      </c>
      <c r="M8" s="27">
        <f t="shared" si="0"/>
        <v>4.8516529510561415E-2</v>
      </c>
      <c r="N8" s="26">
        <f t="shared" si="1"/>
        <v>5.8000000000000003E-2</v>
      </c>
      <c r="O8" s="6">
        <f t="shared" si="2"/>
        <v>0.39</v>
      </c>
      <c r="P8" s="25">
        <f t="shared" si="3"/>
        <v>5</v>
      </c>
      <c r="Q8" s="173">
        <f>ROUND((0.8*'Side MDB'!W8+0.2*'Side Pole'!N8),3)</f>
        <v>3.5000000000000003E-2</v>
      </c>
      <c r="R8" s="174">
        <f t="shared" si="4"/>
        <v>0.23</v>
      </c>
      <c r="S8" s="121">
        <f t="shared" si="5"/>
        <v>5</v>
      </c>
      <c r="T8" s="174">
        <f>ROUND(((0.8*'Side MDB'!W8+0.2*'Side Pole'!N8)+(IF('Side MDB'!X8="N/A",(0.8*'Side MDB'!W8+0.2*'Side Pole'!N8),'Side MDB'!X8)))/2,3)</f>
        <v>2.8000000000000001E-2</v>
      </c>
      <c r="U8" s="174">
        <f t="shared" si="6"/>
        <v>0.19</v>
      </c>
      <c r="V8" s="25">
        <f t="shared" si="7"/>
        <v>5</v>
      </c>
      <c r="W8" s="16"/>
      <c r="X8" s="16"/>
      <c r="Y8" s="175"/>
      <c r="Z8" s="175"/>
      <c r="AA8" s="175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</row>
    <row r="9" spans="1:38" ht="13.9" customHeight="1">
      <c r="A9" s="167">
        <v>10685</v>
      </c>
      <c r="B9" s="168" t="s">
        <v>306</v>
      </c>
      <c r="C9" s="169" t="str">
        <f>Rollover!A9</f>
        <v>Cadillac</v>
      </c>
      <c r="D9" s="169" t="str">
        <f>Rollover!B9</f>
        <v>XT4 SUV FWD</v>
      </c>
      <c r="E9" s="68" t="s">
        <v>186</v>
      </c>
      <c r="F9" s="170">
        <f>Rollover!C9</f>
        <v>2019</v>
      </c>
      <c r="G9" s="171">
        <v>203.63399999999999</v>
      </c>
      <c r="H9" s="12">
        <v>19.675999999999998</v>
      </c>
      <c r="I9" s="12">
        <v>34.786000000000001</v>
      </c>
      <c r="J9" s="172">
        <v>16.748000000000001</v>
      </c>
      <c r="K9" s="13">
        <v>2322.6759999999999</v>
      </c>
      <c r="L9" s="26">
        <f t="shared" si="10"/>
        <v>1.9474838318733433E-3</v>
      </c>
      <c r="M9" s="27">
        <f t="shared" si="0"/>
        <v>1.5950522978501341E-2</v>
      </c>
      <c r="N9" s="26">
        <f t="shared" si="1"/>
        <v>1.7999999999999999E-2</v>
      </c>
      <c r="O9" s="6">
        <f t="shared" si="2"/>
        <v>0.12</v>
      </c>
      <c r="P9" s="25">
        <f t="shared" si="3"/>
        <v>5</v>
      </c>
      <c r="Q9" s="173">
        <f>ROUND((0.8*'Side MDB'!W9+0.2*'Side Pole'!N9),3)</f>
        <v>3.6999999999999998E-2</v>
      </c>
      <c r="R9" s="174">
        <f t="shared" si="4"/>
        <v>0.25</v>
      </c>
      <c r="S9" s="121">
        <f t="shared" si="5"/>
        <v>5</v>
      </c>
      <c r="T9" s="174">
        <f>ROUND(((0.8*'Side MDB'!W9+0.2*'Side Pole'!N9)+(IF('Side MDB'!X9="N/A",(0.8*'Side MDB'!W9+0.2*'Side Pole'!N9),'Side MDB'!X9)))/2,3)</f>
        <v>0.03</v>
      </c>
      <c r="U9" s="174">
        <f t="shared" si="6"/>
        <v>0.2</v>
      </c>
      <c r="V9" s="25">
        <f t="shared" si="7"/>
        <v>5</v>
      </c>
      <c r="W9" s="16"/>
      <c r="X9" s="16"/>
      <c r="Y9" s="175"/>
      <c r="Z9" s="175"/>
      <c r="AA9" s="175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</row>
    <row r="10" spans="1:38" ht="13.9" customHeight="1">
      <c r="A10" s="167">
        <v>10685</v>
      </c>
      <c r="B10" s="168" t="s">
        <v>306</v>
      </c>
      <c r="C10" s="169" t="str">
        <f>Rollover!A10</f>
        <v>Cadillac</v>
      </c>
      <c r="D10" s="169" t="str">
        <f>Rollover!B10</f>
        <v>XT4 SUV AWD</v>
      </c>
      <c r="E10" s="68" t="s">
        <v>186</v>
      </c>
      <c r="F10" s="170">
        <f>Rollover!C10</f>
        <v>2019</v>
      </c>
      <c r="G10" s="171">
        <v>203.63399999999999</v>
      </c>
      <c r="H10" s="12">
        <v>19.675999999999998</v>
      </c>
      <c r="I10" s="12">
        <v>34.786000000000001</v>
      </c>
      <c r="J10" s="172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6">
        <f t="shared" si="2"/>
        <v>0.12</v>
      </c>
      <c r="P10" s="25">
        <f t="shared" si="3"/>
        <v>5</v>
      </c>
      <c r="Q10" s="173">
        <f>ROUND((0.8*'Side MDB'!W10+0.2*'Side Pole'!N10),3)</f>
        <v>3.6999999999999998E-2</v>
      </c>
      <c r="R10" s="174">
        <f t="shared" si="4"/>
        <v>0.25</v>
      </c>
      <c r="S10" s="121">
        <f t="shared" si="5"/>
        <v>5</v>
      </c>
      <c r="T10" s="174">
        <f>ROUND(((0.8*'Side MDB'!W10+0.2*'Side Pole'!N10)+(IF('Side MDB'!X10="N/A",(0.8*'Side MDB'!W10+0.2*'Side Pole'!N10),'Side MDB'!X10)))/2,3)</f>
        <v>0.03</v>
      </c>
      <c r="U10" s="174">
        <f t="shared" si="6"/>
        <v>0.2</v>
      </c>
      <c r="V10" s="25">
        <f t="shared" si="7"/>
        <v>5</v>
      </c>
      <c r="W10" s="16"/>
      <c r="X10" s="16"/>
      <c r="Y10" s="175"/>
      <c r="Z10" s="175"/>
      <c r="AA10" s="175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</row>
    <row r="11" spans="1:38" ht="13.9" customHeight="1">
      <c r="A11" s="178">
        <v>10738</v>
      </c>
      <c r="B11" s="179" t="s">
        <v>345</v>
      </c>
      <c r="C11" s="169" t="str">
        <f>Rollover!A11</f>
        <v>Chevrolet</v>
      </c>
      <c r="D11" s="169" t="str">
        <f>Rollover!B11</f>
        <v>Blazer SUV FWD</v>
      </c>
      <c r="E11" s="68" t="s">
        <v>186</v>
      </c>
      <c r="F11" s="170">
        <f>Rollover!C11</f>
        <v>2019</v>
      </c>
      <c r="G11" s="180">
        <v>264.57299999999998</v>
      </c>
      <c r="H11" s="20">
        <v>19.388999999999999</v>
      </c>
      <c r="I11" s="20">
        <v>39.409999999999997</v>
      </c>
      <c r="J11" s="181">
        <v>23.594000000000001</v>
      </c>
      <c r="K11" s="21">
        <v>3090.123</v>
      </c>
      <c r="L11" s="26">
        <f t="shared" si="10"/>
        <v>5.6583974808146363E-3</v>
      </c>
      <c r="M11" s="27">
        <f t="shared" si="0"/>
        <v>3.227095987891615E-2</v>
      </c>
      <c r="N11" s="26">
        <f t="shared" si="1"/>
        <v>3.7999999999999999E-2</v>
      </c>
      <c r="O11" s="6">
        <f t="shared" si="2"/>
        <v>0.25</v>
      </c>
      <c r="P11" s="25">
        <f t="shared" si="3"/>
        <v>5</v>
      </c>
      <c r="Q11" s="173">
        <f>ROUND((0.8*'Side MDB'!W11+0.2*'Side Pole'!N11),3)</f>
        <v>4.3999999999999997E-2</v>
      </c>
      <c r="R11" s="174">
        <f t="shared" si="4"/>
        <v>0.28999999999999998</v>
      </c>
      <c r="S11" s="121">
        <f t="shared" si="5"/>
        <v>5</v>
      </c>
      <c r="T11" s="174">
        <f>ROUND(((0.8*'Side MDB'!W11+0.2*'Side Pole'!N11)+(IF('Side MDB'!X11="N/A",(0.8*'Side MDB'!W11+0.2*'Side Pole'!N11),'Side MDB'!X11)))/2,3)</f>
        <v>3.9E-2</v>
      </c>
      <c r="U11" s="174">
        <f t="shared" si="6"/>
        <v>0.26</v>
      </c>
      <c r="V11" s="25">
        <f t="shared" si="7"/>
        <v>5</v>
      </c>
      <c r="W11" s="16"/>
      <c r="X11" s="16"/>
      <c r="Y11" s="175"/>
      <c r="Z11" s="175"/>
      <c r="AA11" s="175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</row>
    <row r="12" spans="1:38" ht="13.9" customHeight="1">
      <c r="A12" s="178">
        <v>10738</v>
      </c>
      <c r="B12" s="179" t="s">
        <v>345</v>
      </c>
      <c r="C12" s="182" t="str">
        <f>Rollover!A12</f>
        <v>Chevrolet</v>
      </c>
      <c r="D12" s="182" t="str">
        <f>Rollover!B12</f>
        <v>Blazer SUV AWD</v>
      </c>
      <c r="E12" s="68" t="s">
        <v>186</v>
      </c>
      <c r="F12" s="170">
        <f>Rollover!C12</f>
        <v>2019</v>
      </c>
      <c r="G12" s="180">
        <v>264.57299999999998</v>
      </c>
      <c r="H12" s="20">
        <v>19.388999999999999</v>
      </c>
      <c r="I12" s="20">
        <v>39.409999999999997</v>
      </c>
      <c r="J12" s="181">
        <v>23.594000000000001</v>
      </c>
      <c r="K12" s="21">
        <v>3090.123</v>
      </c>
      <c r="L12" s="26">
        <f t="shared" si="10"/>
        <v>5.6583974808146363E-3</v>
      </c>
      <c r="M12" s="27">
        <f t="shared" si="0"/>
        <v>3.227095987891615E-2</v>
      </c>
      <c r="N12" s="26">
        <f t="shared" si="1"/>
        <v>3.7999999999999999E-2</v>
      </c>
      <c r="O12" s="6">
        <f t="shared" si="2"/>
        <v>0.25</v>
      </c>
      <c r="P12" s="25">
        <f t="shared" si="3"/>
        <v>5</v>
      </c>
      <c r="Q12" s="173">
        <f>ROUND((0.8*'Side MDB'!W12+0.2*'Side Pole'!N12),3)</f>
        <v>4.3999999999999997E-2</v>
      </c>
      <c r="R12" s="174">
        <f t="shared" si="4"/>
        <v>0.28999999999999998</v>
      </c>
      <c r="S12" s="121">
        <f t="shared" si="5"/>
        <v>5</v>
      </c>
      <c r="T12" s="174">
        <f>ROUND(((0.8*'Side MDB'!W12+0.2*'Side Pole'!N12)+(IF('Side MDB'!X12="N/A",(0.8*'Side MDB'!W12+0.2*'Side Pole'!N12),'Side MDB'!X12)))/2,3)</f>
        <v>3.9E-2</v>
      </c>
      <c r="U12" s="174">
        <f t="shared" si="6"/>
        <v>0.26</v>
      </c>
      <c r="V12" s="25">
        <f t="shared" si="7"/>
        <v>5</v>
      </c>
      <c r="W12" s="16"/>
      <c r="X12" s="16"/>
      <c r="Y12" s="175"/>
      <c r="Z12" s="175"/>
      <c r="AA12" s="175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1:38" ht="13.9" customHeight="1">
      <c r="A13" s="167">
        <v>10766</v>
      </c>
      <c r="B13" s="168" t="s">
        <v>353</v>
      </c>
      <c r="C13" s="169" t="str">
        <f>Rollover!A13</f>
        <v>Chevrolet</v>
      </c>
      <c r="D13" s="169" t="str">
        <f>Rollover!B13</f>
        <v>Cruze 4DR FWD</v>
      </c>
      <c r="E13" s="68" t="s">
        <v>191</v>
      </c>
      <c r="F13" s="170">
        <f>Rollover!C13</f>
        <v>2019</v>
      </c>
      <c r="G13" s="171">
        <v>315.48200000000003</v>
      </c>
      <c r="H13" s="12">
        <v>19.347000000000001</v>
      </c>
      <c r="I13" s="12">
        <v>36.037999999999997</v>
      </c>
      <c r="J13" s="172">
        <v>19.169</v>
      </c>
      <c r="K13" s="13">
        <v>2227.8989999999999</v>
      </c>
      <c r="L13" s="26">
        <f t="shared" si="10"/>
        <v>1.0868333006058599E-2</v>
      </c>
      <c r="M13" s="27">
        <f t="shared" si="0"/>
        <v>1.4610811068009599E-2</v>
      </c>
      <c r="N13" s="26">
        <f t="shared" si="1"/>
        <v>2.5000000000000001E-2</v>
      </c>
      <c r="O13" s="6">
        <f t="shared" si="2"/>
        <v>0.17</v>
      </c>
      <c r="P13" s="25">
        <f t="shared" si="3"/>
        <v>5</v>
      </c>
      <c r="Q13" s="173">
        <f>ROUND((0.8*'Side MDB'!W13+0.2*'Side Pole'!N13),3)</f>
        <v>5.8999999999999997E-2</v>
      </c>
      <c r="R13" s="174">
        <f t="shared" si="4"/>
        <v>0.39</v>
      </c>
      <c r="S13" s="121">
        <f t="shared" si="5"/>
        <v>5</v>
      </c>
      <c r="T13" s="174">
        <f>ROUND(((0.8*'Side MDB'!W13+0.2*'Side Pole'!N13)+(IF('Side MDB'!X13="N/A",(0.8*'Side MDB'!W13+0.2*'Side Pole'!N13),'Side MDB'!X13)))/2,3)</f>
        <v>9.1999999999999998E-2</v>
      </c>
      <c r="U13" s="174">
        <f t="shared" si="6"/>
        <v>0.61</v>
      </c>
      <c r="V13" s="25">
        <f t="shared" si="7"/>
        <v>5</v>
      </c>
      <c r="W13" s="16"/>
      <c r="X13" s="16"/>
      <c r="Y13" s="175"/>
      <c r="Z13" s="175"/>
      <c r="AA13" s="175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</row>
    <row r="14" spans="1:38" ht="13.9" customHeight="1">
      <c r="A14" s="167">
        <v>10766</v>
      </c>
      <c r="B14" s="168" t="s">
        <v>353</v>
      </c>
      <c r="C14" s="182" t="str">
        <f>Rollover!A14</f>
        <v>Chevrolet</v>
      </c>
      <c r="D14" s="182" t="str">
        <f>Rollover!B14</f>
        <v>Cruze 5HB FWD</v>
      </c>
      <c r="E14" s="68" t="s">
        <v>191</v>
      </c>
      <c r="F14" s="170">
        <f>Rollover!C14</f>
        <v>2019</v>
      </c>
      <c r="G14" s="171">
        <v>315.48200000000003</v>
      </c>
      <c r="H14" s="12">
        <v>19.347000000000001</v>
      </c>
      <c r="I14" s="12">
        <v>36.037999999999997</v>
      </c>
      <c r="J14" s="172">
        <v>19.169</v>
      </c>
      <c r="K14" s="13">
        <v>2227.8989999999999</v>
      </c>
      <c r="L14" s="26">
        <f t="shared" si="10"/>
        <v>1.0868333006058599E-2</v>
      </c>
      <c r="M14" s="27">
        <f t="shared" si="0"/>
        <v>1.4610811068009599E-2</v>
      </c>
      <c r="N14" s="26">
        <f t="shared" si="1"/>
        <v>2.5000000000000001E-2</v>
      </c>
      <c r="O14" s="6">
        <f t="shared" si="2"/>
        <v>0.17</v>
      </c>
      <c r="P14" s="25">
        <f t="shared" si="3"/>
        <v>5</v>
      </c>
      <c r="Q14" s="173">
        <f>ROUND((0.8*'Side MDB'!W14+0.2*'Side Pole'!N14),3)</f>
        <v>5.8999999999999997E-2</v>
      </c>
      <c r="R14" s="174">
        <f t="shared" si="4"/>
        <v>0.39</v>
      </c>
      <c r="S14" s="121">
        <f t="shared" si="5"/>
        <v>5</v>
      </c>
      <c r="T14" s="174">
        <f>ROUND(((0.8*'Side MDB'!W14+0.2*'Side Pole'!N14)+(IF('Side MDB'!X14="N/A",(0.8*'Side MDB'!W14+0.2*'Side Pole'!N14),'Side MDB'!X14)))/2,3)</f>
        <v>9.1999999999999998E-2</v>
      </c>
      <c r="U14" s="174">
        <f t="shared" si="6"/>
        <v>0.61</v>
      </c>
      <c r="V14" s="25">
        <f t="shared" si="7"/>
        <v>5</v>
      </c>
      <c r="W14" s="16"/>
      <c r="X14" s="16"/>
      <c r="Y14" s="175"/>
      <c r="Z14" s="175"/>
      <c r="AA14" s="175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</row>
    <row r="15" spans="1:38" ht="13.9" customHeight="1">
      <c r="A15" s="178">
        <v>10701</v>
      </c>
      <c r="B15" s="179" t="s">
        <v>307</v>
      </c>
      <c r="C15" s="169" t="str">
        <f>Rollover!A15</f>
        <v>Chevrolet</v>
      </c>
      <c r="D15" s="169" t="str">
        <f>Rollover!B15</f>
        <v>Silverado 1500 PU/CC RWD</v>
      </c>
      <c r="E15" s="68" t="s">
        <v>88</v>
      </c>
      <c r="F15" s="170">
        <f>Rollover!C15</f>
        <v>2019</v>
      </c>
      <c r="G15" s="180">
        <v>253.14699999999999</v>
      </c>
      <c r="H15" s="20">
        <v>22.536000000000001</v>
      </c>
      <c r="I15" s="20">
        <v>43.44</v>
      </c>
      <c r="J15" s="181">
        <v>21.526</v>
      </c>
      <c r="K15" s="21">
        <v>2626.5549999999998</v>
      </c>
      <c r="L15" s="26">
        <f t="shared" si="10"/>
        <v>4.7651540666635035E-3</v>
      </c>
      <c r="M15" s="27">
        <f t="shared" si="0"/>
        <v>2.1112771575714596E-2</v>
      </c>
      <c r="N15" s="26">
        <f t="shared" si="1"/>
        <v>2.5999999999999999E-2</v>
      </c>
      <c r="O15" s="6">
        <f t="shared" si="2"/>
        <v>0.17</v>
      </c>
      <c r="P15" s="25">
        <f t="shared" si="3"/>
        <v>5</v>
      </c>
      <c r="Q15" s="173">
        <f>ROUND((0.8*'Side MDB'!W15+0.2*'Side Pole'!N15),3)</f>
        <v>2.9000000000000001E-2</v>
      </c>
      <c r="R15" s="174">
        <f t="shared" si="4"/>
        <v>0.19</v>
      </c>
      <c r="S15" s="121">
        <f t="shared" si="5"/>
        <v>5</v>
      </c>
      <c r="T15" s="174">
        <f>ROUND(((0.8*'Side MDB'!W15+0.2*'Side Pole'!N15)+(IF('Side MDB'!X15="N/A",(0.8*'Side MDB'!W15+0.2*'Side Pole'!N15),'Side MDB'!X15)))/2,3)</f>
        <v>1.7999999999999999E-2</v>
      </c>
      <c r="U15" s="174">
        <f t="shared" si="6"/>
        <v>0.12</v>
      </c>
      <c r="V15" s="25">
        <f t="shared" si="7"/>
        <v>5</v>
      </c>
      <c r="W15" s="16"/>
      <c r="X15" s="16"/>
      <c r="Y15" s="175"/>
      <c r="Z15" s="175"/>
      <c r="AA15" s="175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</row>
    <row r="16" spans="1:38" ht="13.9" customHeight="1">
      <c r="A16" s="178">
        <v>10701</v>
      </c>
      <c r="B16" s="179" t="s">
        <v>307</v>
      </c>
      <c r="C16" s="169" t="str">
        <f>Rollover!A16</f>
        <v>Chevrolet</v>
      </c>
      <c r="D16" s="169" t="str">
        <f>Rollover!B16</f>
        <v>Silverado 1500 PU/CC 4WD</v>
      </c>
      <c r="E16" s="68" t="s">
        <v>88</v>
      </c>
      <c r="F16" s="170">
        <f>Rollover!C16</f>
        <v>2019</v>
      </c>
      <c r="G16" s="180">
        <v>253.14699999999999</v>
      </c>
      <c r="H16" s="20">
        <v>22.536000000000001</v>
      </c>
      <c r="I16" s="20">
        <v>43.44</v>
      </c>
      <c r="J16" s="181">
        <v>21.526</v>
      </c>
      <c r="K16" s="21">
        <v>2626.5549999999998</v>
      </c>
      <c r="L16" s="26">
        <f t="shared" si="10"/>
        <v>4.7651540666635035E-3</v>
      </c>
      <c r="M16" s="27">
        <f t="shared" si="0"/>
        <v>2.1112771575714596E-2</v>
      </c>
      <c r="N16" s="26">
        <f t="shared" si="1"/>
        <v>2.5999999999999999E-2</v>
      </c>
      <c r="O16" s="6">
        <f t="shared" si="2"/>
        <v>0.17</v>
      </c>
      <c r="P16" s="25">
        <f t="shared" si="3"/>
        <v>5</v>
      </c>
      <c r="Q16" s="173">
        <f>ROUND((0.8*'Side MDB'!W16+0.2*'Side Pole'!N16),3)</f>
        <v>2.9000000000000001E-2</v>
      </c>
      <c r="R16" s="174">
        <f t="shared" si="4"/>
        <v>0.19</v>
      </c>
      <c r="S16" s="121">
        <f t="shared" si="5"/>
        <v>5</v>
      </c>
      <c r="T16" s="174">
        <f>ROUND(((0.8*'Side MDB'!W16+0.2*'Side Pole'!N16)+(IF('Side MDB'!X16="N/A",(0.8*'Side MDB'!W16+0.2*'Side Pole'!N16),'Side MDB'!X16)))/2,3)</f>
        <v>1.7999999999999999E-2</v>
      </c>
      <c r="U16" s="174">
        <f t="shared" si="6"/>
        <v>0.12</v>
      </c>
      <c r="V16" s="25">
        <f t="shared" si="7"/>
        <v>5</v>
      </c>
      <c r="W16" s="16"/>
      <c r="X16" s="16"/>
      <c r="Y16" s="175"/>
      <c r="Z16" s="175"/>
      <c r="AA16" s="175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</row>
    <row r="17" spans="1:38" ht="13.9" customHeight="1">
      <c r="A17" s="178">
        <v>10701</v>
      </c>
      <c r="B17" s="179" t="s">
        <v>307</v>
      </c>
      <c r="C17" s="182" t="str">
        <f>Rollover!A17</f>
        <v>GMC</v>
      </c>
      <c r="D17" s="182" t="str">
        <f>Rollover!B17</f>
        <v>Sierra 1500 PU/CC RWD</v>
      </c>
      <c r="E17" s="68" t="s">
        <v>88</v>
      </c>
      <c r="F17" s="170">
        <f>Rollover!C17</f>
        <v>2019</v>
      </c>
      <c r="G17" s="180">
        <v>253.14699999999999</v>
      </c>
      <c r="H17" s="20">
        <v>22.536000000000001</v>
      </c>
      <c r="I17" s="20">
        <v>43.44</v>
      </c>
      <c r="J17" s="181">
        <v>21.526</v>
      </c>
      <c r="K17" s="21">
        <v>2626.5549999999998</v>
      </c>
      <c r="L17" s="26">
        <f t="shared" si="10"/>
        <v>4.7651540666635035E-3</v>
      </c>
      <c r="M17" s="27">
        <f t="shared" si="0"/>
        <v>2.1112771575714596E-2</v>
      </c>
      <c r="N17" s="26">
        <f t="shared" si="1"/>
        <v>2.5999999999999999E-2</v>
      </c>
      <c r="O17" s="6">
        <f t="shared" si="2"/>
        <v>0.17</v>
      </c>
      <c r="P17" s="25">
        <f t="shared" si="3"/>
        <v>5</v>
      </c>
      <c r="Q17" s="173">
        <f>ROUND((0.8*'Side MDB'!W17+0.2*'Side Pole'!N17),3)</f>
        <v>2.9000000000000001E-2</v>
      </c>
      <c r="R17" s="174">
        <f t="shared" si="4"/>
        <v>0.19</v>
      </c>
      <c r="S17" s="121">
        <f t="shared" si="5"/>
        <v>5</v>
      </c>
      <c r="T17" s="174">
        <f>ROUND(((0.8*'Side MDB'!W17+0.2*'Side Pole'!N17)+(IF('Side MDB'!X17="N/A",(0.8*'Side MDB'!W17+0.2*'Side Pole'!N17),'Side MDB'!X17)))/2,3)</f>
        <v>1.7999999999999999E-2</v>
      </c>
      <c r="U17" s="174">
        <f t="shared" si="6"/>
        <v>0.12</v>
      </c>
      <c r="V17" s="25">
        <f t="shared" si="7"/>
        <v>5</v>
      </c>
      <c r="W17" s="16"/>
      <c r="X17" s="16"/>
      <c r="Y17" s="175"/>
      <c r="Z17" s="175"/>
      <c r="AA17" s="175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</row>
    <row r="18" spans="1:38" ht="13.9" customHeight="1">
      <c r="A18" s="178">
        <v>10701</v>
      </c>
      <c r="B18" s="179" t="s">
        <v>307</v>
      </c>
      <c r="C18" s="182" t="str">
        <f>Rollover!A18</f>
        <v>GMC</v>
      </c>
      <c r="D18" s="182" t="str">
        <f>Rollover!B18</f>
        <v>Sierra 1500 PU/CC 4WD</v>
      </c>
      <c r="E18" s="68" t="s">
        <v>88</v>
      </c>
      <c r="F18" s="170">
        <f>Rollover!C18</f>
        <v>2019</v>
      </c>
      <c r="G18" s="180">
        <v>253.14699999999999</v>
      </c>
      <c r="H18" s="20">
        <v>22.536000000000001</v>
      </c>
      <c r="I18" s="20">
        <v>43.44</v>
      </c>
      <c r="J18" s="181">
        <v>21.526</v>
      </c>
      <c r="K18" s="21">
        <v>2626.5549999999998</v>
      </c>
      <c r="L18" s="26">
        <f t="shared" si="10"/>
        <v>4.7651540666635035E-3</v>
      </c>
      <c r="M18" s="27">
        <f t="shared" si="0"/>
        <v>2.1112771575714596E-2</v>
      </c>
      <c r="N18" s="26">
        <f t="shared" si="1"/>
        <v>2.5999999999999999E-2</v>
      </c>
      <c r="O18" s="6">
        <f t="shared" si="2"/>
        <v>0.17</v>
      </c>
      <c r="P18" s="25">
        <f t="shared" si="3"/>
        <v>5</v>
      </c>
      <c r="Q18" s="173">
        <f>ROUND((0.8*'Side MDB'!W18+0.2*'Side Pole'!N18),3)</f>
        <v>2.9000000000000001E-2</v>
      </c>
      <c r="R18" s="174">
        <f t="shared" si="4"/>
        <v>0.19</v>
      </c>
      <c r="S18" s="121">
        <f t="shared" si="5"/>
        <v>5</v>
      </c>
      <c r="T18" s="174">
        <f>ROUND(((0.8*'Side MDB'!W18+0.2*'Side Pole'!N18)+(IF('Side MDB'!X18="N/A",(0.8*'Side MDB'!W18+0.2*'Side Pole'!N18),'Side MDB'!X18)))/2,3)</f>
        <v>1.7999999999999999E-2</v>
      </c>
      <c r="U18" s="174">
        <f t="shared" si="6"/>
        <v>0.12</v>
      </c>
      <c r="V18" s="25">
        <f t="shared" si="7"/>
        <v>5</v>
      </c>
      <c r="W18" s="16"/>
      <c r="X18" s="16"/>
      <c r="Y18" s="175"/>
      <c r="Z18" s="175"/>
      <c r="AA18" s="175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</row>
    <row r="19" spans="1:38" ht="13.9" customHeight="1">
      <c r="A19" s="178">
        <v>10707</v>
      </c>
      <c r="B19" s="179" t="s">
        <v>311</v>
      </c>
      <c r="C19" s="169" t="str">
        <f>Rollover!A19</f>
        <v>Chevrolet</v>
      </c>
      <c r="D19" s="169" t="str">
        <f>Rollover!B19</f>
        <v>Silverado 1500 PU/EC RWD</v>
      </c>
      <c r="E19" s="68" t="s">
        <v>88</v>
      </c>
      <c r="F19" s="170">
        <f>Rollover!C19</f>
        <v>2019</v>
      </c>
      <c r="G19" s="171">
        <v>254.714</v>
      </c>
      <c r="H19" s="12">
        <v>25.966999999999999</v>
      </c>
      <c r="I19" s="12">
        <v>46.62</v>
      </c>
      <c r="J19" s="172">
        <v>23.521000000000001</v>
      </c>
      <c r="K19" s="172">
        <v>2105.5079999999998</v>
      </c>
      <c r="L19" s="26">
        <f t="shared" si="10"/>
        <v>4.8819354826032477E-3</v>
      </c>
      <c r="M19" s="27">
        <f t="shared" si="0"/>
        <v>1.3043674565575841E-2</v>
      </c>
      <c r="N19" s="26">
        <f t="shared" si="1"/>
        <v>1.7999999999999999E-2</v>
      </c>
      <c r="O19" s="6">
        <f t="shared" si="2"/>
        <v>0.12</v>
      </c>
      <c r="P19" s="25">
        <f t="shared" si="3"/>
        <v>5</v>
      </c>
      <c r="Q19" s="173">
        <f>ROUND((0.8*'Side MDB'!W19+0.2*'Side Pole'!N19),3)</f>
        <v>3.2000000000000001E-2</v>
      </c>
      <c r="R19" s="174">
        <f t="shared" si="4"/>
        <v>0.21</v>
      </c>
      <c r="S19" s="121">
        <f t="shared" si="5"/>
        <v>5</v>
      </c>
      <c r="T19" s="174">
        <f>ROUND(((0.8*'Side MDB'!W19+0.2*'Side Pole'!N19)+(IF('Side MDB'!X19="N/A",(0.8*'Side MDB'!W19+0.2*'Side Pole'!N19),'Side MDB'!X19)))/2,3)</f>
        <v>2.3E-2</v>
      </c>
      <c r="U19" s="174">
        <f t="shared" si="6"/>
        <v>0.15</v>
      </c>
      <c r="V19" s="25">
        <f t="shared" si="7"/>
        <v>5</v>
      </c>
      <c r="W19" s="16"/>
      <c r="X19" s="16"/>
      <c r="Y19" s="175"/>
      <c r="Z19" s="175"/>
      <c r="AA19" s="175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</row>
    <row r="20" spans="1:38" ht="13.9" customHeight="1">
      <c r="A20" s="178">
        <v>10707</v>
      </c>
      <c r="B20" s="179" t="s">
        <v>311</v>
      </c>
      <c r="C20" s="169" t="str">
        <f>Rollover!A20</f>
        <v>Chevrolet</v>
      </c>
      <c r="D20" s="169" t="str">
        <f>Rollover!B20</f>
        <v>Silverado 1500 PU/EC 4WD</v>
      </c>
      <c r="E20" s="68" t="s">
        <v>88</v>
      </c>
      <c r="F20" s="170">
        <f>Rollover!C20</f>
        <v>2019</v>
      </c>
      <c r="G20" s="171">
        <v>254.714</v>
      </c>
      <c r="H20" s="12">
        <v>25.966999999999999</v>
      </c>
      <c r="I20" s="12">
        <v>46.62</v>
      </c>
      <c r="J20" s="172">
        <v>23.521000000000001</v>
      </c>
      <c r="K20" s="172">
        <v>2105.5079999999998</v>
      </c>
      <c r="L20" s="26">
        <f t="shared" si="10"/>
        <v>4.8819354826032477E-3</v>
      </c>
      <c r="M20" s="27">
        <f t="shared" si="0"/>
        <v>1.3043674565575841E-2</v>
      </c>
      <c r="N20" s="26">
        <f t="shared" si="1"/>
        <v>1.7999999999999999E-2</v>
      </c>
      <c r="O20" s="6">
        <f t="shared" si="2"/>
        <v>0.12</v>
      </c>
      <c r="P20" s="25">
        <f t="shared" si="3"/>
        <v>5</v>
      </c>
      <c r="Q20" s="173">
        <f>ROUND((0.8*'Side MDB'!W20+0.2*'Side Pole'!N20),3)</f>
        <v>3.2000000000000001E-2</v>
      </c>
      <c r="R20" s="174">
        <f t="shared" si="4"/>
        <v>0.21</v>
      </c>
      <c r="S20" s="121">
        <f t="shared" si="5"/>
        <v>5</v>
      </c>
      <c r="T20" s="174">
        <f>ROUND(((0.8*'Side MDB'!W20+0.2*'Side Pole'!N20)+(IF('Side MDB'!X20="N/A",(0.8*'Side MDB'!W20+0.2*'Side Pole'!N20),'Side MDB'!X20)))/2,3)</f>
        <v>2.3E-2</v>
      </c>
      <c r="U20" s="174">
        <f t="shared" si="6"/>
        <v>0.15</v>
      </c>
      <c r="V20" s="25">
        <f t="shared" si="7"/>
        <v>5</v>
      </c>
      <c r="W20" s="16"/>
      <c r="X20" s="16"/>
      <c r="Y20" s="175"/>
      <c r="Z20" s="175"/>
      <c r="AA20" s="175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</row>
    <row r="21" spans="1:38" ht="13.9" customHeight="1">
      <c r="A21" s="178">
        <v>10707</v>
      </c>
      <c r="B21" s="179" t="s">
        <v>311</v>
      </c>
      <c r="C21" s="182" t="str">
        <f>Rollover!A21</f>
        <v>GMC</v>
      </c>
      <c r="D21" s="182" t="str">
        <f>Rollover!B21</f>
        <v>Sierra 1500 PU/EC RWD</v>
      </c>
      <c r="E21" s="68" t="s">
        <v>88</v>
      </c>
      <c r="F21" s="170">
        <f>Rollover!C21</f>
        <v>2019</v>
      </c>
      <c r="G21" s="171">
        <v>254.714</v>
      </c>
      <c r="H21" s="12">
        <v>25.966999999999999</v>
      </c>
      <c r="I21" s="12">
        <v>46.62</v>
      </c>
      <c r="J21" s="172">
        <v>23.521000000000001</v>
      </c>
      <c r="K21" s="172">
        <v>2105.5079999999998</v>
      </c>
      <c r="L21" s="26">
        <f t="shared" si="10"/>
        <v>4.8819354826032477E-3</v>
      </c>
      <c r="M21" s="27">
        <f t="shared" si="0"/>
        <v>1.3043674565575841E-2</v>
      </c>
      <c r="N21" s="26">
        <f t="shared" si="1"/>
        <v>1.7999999999999999E-2</v>
      </c>
      <c r="O21" s="6">
        <f t="shared" si="2"/>
        <v>0.12</v>
      </c>
      <c r="P21" s="25">
        <f t="shared" si="3"/>
        <v>5</v>
      </c>
      <c r="Q21" s="173">
        <f>ROUND((0.8*'Side MDB'!W21+0.2*'Side Pole'!N21),3)</f>
        <v>3.2000000000000001E-2</v>
      </c>
      <c r="R21" s="174">
        <f t="shared" si="4"/>
        <v>0.21</v>
      </c>
      <c r="S21" s="121">
        <f t="shared" si="5"/>
        <v>5</v>
      </c>
      <c r="T21" s="174">
        <f>ROUND(((0.8*'Side MDB'!W21+0.2*'Side Pole'!N21)+(IF('Side MDB'!X21="N/A",(0.8*'Side MDB'!W21+0.2*'Side Pole'!N21),'Side MDB'!X21)))/2,3)</f>
        <v>2.3E-2</v>
      </c>
      <c r="U21" s="174">
        <f t="shared" si="6"/>
        <v>0.15</v>
      </c>
      <c r="V21" s="25">
        <f t="shared" si="7"/>
        <v>5</v>
      </c>
      <c r="W21" s="16"/>
      <c r="X21" s="16"/>
      <c r="Y21" s="175"/>
      <c r="Z21" s="175"/>
      <c r="AA21" s="175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</row>
    <row r="22" spans="1:38" ht="13.9" customHeight="1">
      <c r="A22" s="178">
        <v>10707</v>
      </c>
      <c r="B22" s="179" t="s">
        <v>311</v>
      </c>
      <c r="C22" s="182" t="str">
        <f>Rollover!A22</f>
        <v>GMC</v>
      </c>
      <c r="D22" s="182" t="str">
        <f>Rollover!B22</f>
        <v>Sierra 1500 PU/EC 4WD</v>
      </c>
      <c r="E22" s="68" t="s">
        <v>88</v>
      </c>
      <c r="F22" s="170">
        <f>Rollover!C22</f>
        <v>2019</v>
      </c>
      <c r="G22" s="171">
        <v>254.714</v>
      </c>
      <c r="H22" s="12">
        <v>25.966999999999999</v>
      </c>
      <c r="I22" s="12">
        <v>46.62</v>
      </c>
      <c r="J22" s="172">
        <v>23.521000000000001</v>
      </c>
      <c r="K22" s="172">
        <v>2105.5079999999998</v>
      </c>
      <c r="L22" s="26">
        <f t="shared" si="10"/>
        <v>4.8819354826032477E-3</v>
      </c>
      <c r="M22" s="27">
        <f t="shared" si="0"/>
        <v>1.3043674565575841E-2</v>
      </c>
      <c r="N22" s="26">
        <f t="shared" si="1"/>
        <v>1.7999999999999999E-2</v>
      </c>
      <c r="O22" s="6">
        <f t="shared" si="2"/>
        <v>0.12</v>
      </c>
      <c r="P22" s="25">
        <f t="shared" si="3"/>
        <v>5</v>
      </c>
      <c r="Q22" s="173">
        <f>ROUND((0.8*'Side MDB'!W22+0.2*'Side Pole'!N22),3)</f>
        <v>3.2000000000000001E-2</v>
      </c>
      <c r="R22" s="174">
        <f t="shared" si="4"/>
        <v>0.21</v>
      </c>
      <c r="S22" s="121">
        <f t="shared" si="5"/>
        <v>5</v>
      </c>
      <c r="T22" s="174">
        <f>ROUND(((0.8*'Side MDB'!W22+0.2*'Side Pole'!N22)+(IF('Side MDB'!X22="N/A",(0.8*'Side MDB'!W22+0.2*'Side Pole'!N22),'Side MDB'!X22)))/2,3)</f>
        <v>2.3E-2</v>
      </c>
      <c r="U22" s="174">
        <f t="shared" si="6"/>
        <v>0.15</v>
      </c>
      <c r="V22" s="25">
        <f t="shared" si="7"/>
        <v>5</v>
      </c>
      <c r="W22" s="16"/>
      <c r="X22" s="16"/>
      <c r="Y22" s="175"/>
      <c r="Z22" s="175"/>
      <c r="AA22" s="175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</row>
    <row r="23" spans="1:38" ht="13.9" customHeight="1">
      <c r="A23" s="178">
        <v>10707</v>
      </c>
      <c r="B23" s="179" t="s">
        <v>311</v>
      </c>
      <c r="C23" s="182" t="str">
        <f>Rollover!A23</f>
        <v>Chevrolet</v>
      </c>
      <c r="D23" s="182" t="str">
        <f>Rollover!B23</f>
        <v>Silverado 1500 PU/RC RWD</v>
      </c>
      <c r="E23" s="68" t="s">
        <v>88</v>
      </c>
      <c r="F23" s="170">
        <f>Rollover!C23</f>
        <v>2019</v>
      </c>
      <c r="G23" s="171">
        <v>254.714</v>
      </c>
      <c r="H23" s="12">
        <v>25.966999999999999</v>
      </c>
      <c r="I23" s="12">
        <v>46.62</v>
      </c>
      <c r="J23" s="172">
        <v>23.521000000000001</v>
      </c>
      <c r="K23" s="172">
        <v>2105.5079999999998</v>
      </c>
      <c r="L23" s="26">
        <f t="shared" si="10"/>
        <v>4.8819354826032477E-3</v>
      </c>
      <c r="M23" s="27">
        <f t="shared" si="0"/>
        <v>1.3043674565575841E-2</v>
      </c>
      <c r="N23" s="26">
        <f t="shared" si="1"/>
        <v>1.7999999999999999E-2</v>
      </c>
      <c r="O23" s="6">
        <f t="shared" si="2"/>
        <v>0.12</v>
      </c>
      <c r="P23" s="25">
        <f t="shared" si="3"/>
        <v>5</v>
      </c>
      <c r="Q23" s="173">
        <f>ROUND((0.8*'Side MDB'!W23+0.2*'Side Pole'!N23),3)</f>
        <v>3.2000000000000001E-2</v>
      </c>
      <c r="R23" s="174">
        <f t="shared" si="4"/>
        <v>0.21</v>
      </c>
      <c r="S23" s="121">
        <f t="shared" si="5"/>
        <v>5</v>
      </c>
      <c r="T23" s="174">
        <f>ROUND(((0.8*'Side MDB'!W23+0.2*'Side Pole'!N23)+(IF('Side MDB'!X23="N/A",(0.8*'Side MDB'!W23+0.2*'Side Pole'!N23),'Side MDB'!X23)))/2,3)</f>
        <v>3.2000000000000001E-2</v>
      </c>
      <c r="U23" s="174">
        <f t="shared" si="6"/>
        <v>0.21</v>
      </c>
      <c r="V23" s="25">
        <f t="shared" si="7"/>
        <v>5</v>
      </c>
      <c r="W23" s="16"/>
      <c r="X23" s="16"/>
      <c r="Y23" s="175"/>
      <c r="Z23" s="175"/>
      <c r="AA23" s="175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</row>
    <row r="24" spans="1:38" ht="13.9" customHeight="1">
      <c r="A24" s="178">
        <v>10707</v>
      </c>
      <c r="B24" s="179" t="s">
        <v>311</v>
      </c>
      <c r="C24" s="182" t="str">
        <f>Rollover!A24</f>
        <v>Chevrolet</v>
      </c>
      <c r="D24" s="182" t="str">
        <f>Rollover!B24</f>
        <v>Silverado 1500 PU/RC 4WD</v>
      </c>
      <c r="E24" s="68" t="s">
        <v>88</v>
      </c>
      <c r="F24" s="170">
        <f>Rollover!C24</f>
        <v>2019</v>
      </c>
      <c r="G24" s="171">
        <v>254.714</v>
      </c>
      <c r="H24" s="12">
        <v>25.966999999999999</v>
      </c>
      <c r="I24" s="12">
        <v>46.62</v>
      </c>
      <c r="J24" s="172">
        <v>23.521000000000001</v>
      </c>
      <c r="K24" s="172">
        <v>2105.5079999999998</v>
      </c>
      <c r="L24" s="26">
        <f t="shared" si="10"/>
        <v>4.8819354826032477E-3</v>
      </c>
      <c r="M24" s="27">
        <f t="shared" si="0"/>
        <v>1.3043674565575841E-2</v>
      </c>
      <c r="N24" s="26">
        <f t="shared" si="1"/>
        <v>1.7999999999999999E-2</v>
      </c>
      <c r="O24" s="6">
        <f t="shared" si="2"/>
        <v>0.12</v>
      </c>
      <c r="P24" s="25">
        <f t="shared" si="3"/>
        <v>5</v>
      </c>
      <c r="Q24" s="173">
        <f>ROUND((0.8*'Side MDB'!W24+0.2*'Side Pole'!N24),3)</f>
        <v>3.2000000000000001E-2</v>
      </c>
      <c r="R24" s="174">
        <f t="shared" si="4"/>
        <v>0.21</v>
      </c>
      <c r="S24" s="121">
        <f t="shared" si="5"/>
        <v>5</v>
      </c>
      <c r="T24" s="174">
        <f>ROUND(((0.8*'Side MDB'!W24+0.2*'Side Pole'!N24)+(IF('Side MDB'!X24="N/A",(0.8*'Side MDB'!W24+0.2*'Side Pole'!N24),'Side MDB'!X24)))/2,3)</f>
        <v>3.2000000000000001E-2</v>
      </c>
      <c r="U24" s="174">
        <f t="shared" si="6"/>
        <v>0.21</v>
      </c>
      <c r="V24" s="25">
        <f t="shared" si="7"/>
        <v>5</v>
      </c>
      <c r="W24" s="16"/>
      <c r="X24" s="16"/>
      <c r="Y24" s="175"/>
      <c r="Z24" s="175"/>
      <c r="AA24" s="175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</row>
    <row r="25" spans="1:38" ht="13.9" customHeight="1">
      <c r="A25" s="178">
        <v>10707</v>
      </c>
      <c r="B25" s="179" t="s">
        <v>311</v>
      </c>
      <c r="C25" s="182" t="str">
        <f>Rollover!A25</f>
        <v>GMC</v>
      </c>
      <c r="D25" s="182" t="str">
        <f>Rollover!B25</f>
        <v>Sierra 1500 PU/RC RWD</v>
      </c>
      <c r="E25" s="68" t="s">
        <v>88</v>
      </c>
      <c r="F25" s="170">
        <f>Rollover!C25</f>
        <v>2019</v>
      </c>
      <c r="G25" s="171">
        <v>254.714</v>
      </c>
      <c r="H25" s="12">
        <v>25.966999999999999</v>
      </c>
      <c r="I25" s="12">
        <v>46.62</v>
      </c>
      <c r="J25" s="172">
        <v>23.521000000000001</v>
      </c>
      <c r="K25" s="172">
        <v>2105.5079999999998</v>
      </c>
      <c r="L25" s="26">
        <f t="shared" si="10"/>
        <v>4.8819354826032477E-3</v>
      </c>
      <c r="M25" s="27">
        <f t="shared" si="0"/>
        <v>1.3043674565575841E-2</v>
      </c>
      <c r="N25" s="26">
        <f t="shared" si="1"/>
        <v>1.7999999999999999E-2</v>
      </c>
      <c r="O25" s="6">
        <f t="shared" si="2"/>
        <v>0.12</v>
      </c>
      <c r="P25" s="25">
        <f t="shared" si="3"/>
        <v>5</v>
      </c>
      <c r="Q25" s="173">
        <f>ROUND((0.8*'Side MDB'!W25+0.2*'Side Pole'!N25),3)</f>
        <v>3.2000000000000001E-2</v>
      </c>
      <c r="R25" s="174">
        <f t="shared" si="4"/>
        <v>0.21</v>
      </c>
      <c r="S25" s="121">
        <f t="shared" si="5"/>
        <v>5</v>
      </c>
      <c r="T25" s="174">
        <f>ROUND(((0.8*'Side MDB'!W25+0.2*'Side Pole'!N25)+(IF('Side MDB'!X25="N/A",(0.8*'Side MDB'!W25+0.2*'Side Pole'!N25),'Side MDB'!X25)))/2,3)</f>
        <v>3.2000000000000001E-2</v>
      </c>
      <c r="U25" s="174">
        <f t="shared" si="6"/>
        <v>0.21</v>
      </c>
      <c r="V25" s="25">
        <f t="shared" si="7"/>
        <v>5</v>
      </c>
      <c r="W25" s="16"/>
      <c r="X25" s="16"/>
      <c r="Y25" s="175"/>
      <c r="Z25" s="175"/>
      <c r="AA25" s="175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</row>
    <row r="26" spans="1:38" ht="13.9" customHeight="1">
      <c r="A26" s="178">
        <v>10707</v>
      </c>
      <c r="B26" s="179" t="s">
        <v>311</v>
      </c>
      <c r="C26" s="182" t="str">
        <f>Rollover!A26</f>
        <v>GMC</v>
      </c>
      <c r="D26" s="182" t="str">
        <f>Rollover!B26</f>
        <v>Sierra 1500 PU/RC 4WD</v>
      </c>
      <c r="E26" s="68" t="s">
        <v>88</v>
      </c>
      <c r="F26" s="170">
        <f>Rollover!C26</f>
        <v>2019</v>
      </c>
      <c r="G26" s="171">
        <v>254.714</v>
      </c>
      <c r="H26" s="12">
        <v>25.966999999999999</v>
      </c>
      <c r="I26" s="12">
        <v>46.62</v>
      </c>
      <c r="J26" s="172">
        <v>23.521000000000001</v>
      </c>
      <c r="K26" s="172">
        <v>2105.5079999999998</v>
      </c>
      <c r="L26" s="26">
        <f t="shared" si="10"/>
        <v>4.8819354826032477E-3</v>
      </c>
      <c r="M26" s="27">
        <f t="shared" si="0"/>
        <v>1.3043674565575841E-2</v>
      </c>
      <c r="N26" s="26">
        <f t="shared" si="1"/>
        <v>1.7999999999999999E-2</v>
      </c>
      <c r="O26" s="6">
        <f t="shared" si="2"/>
        <v>0.12</v>
      </c>
      <c r="P26" s="25">
        <f t="shared" si="3"/>
        <v>5</v>
      </c>
      <c r="Q26" s="173">
        <f>ROUND((0.8*'Side MDB'!W26+0.2*'Side Pole'!N26),3)</f>
        <v>3.2000000000000001E-2</v>
      </c>
      <c r="R26" s="174">
        <f t="shared" si="4"/>
        <v>0.21</v>
      </c>
      <c r="S26" s="121">
        <f t="shared" si="5"/>
        <v>5</v>
      </c>
      <c r="T26" s="174">
        <f>ROUND(((0.8*'Side MDB'!W26+0.2*'Side Pole'!N26)+(IF('Side MDB'!X26="N/A",(0.8*'Side MDB'!W26+0.2*'Side Pole'!N26),'Side MDB'!X26)))/2,3)</f>
        <v>3.2000000000000001E-2</v>
      </c>
      <c r="U26" s="174">
        <f t="shared" si="6"/>
        <v>0.21</v>
      </c>
      <c r="V26" s="25">
        <f t="shared" si="7"/>
        <v>5</v>
      </c>
      <c r="W26" s="16"/>
      <c r="X26" s="16"/>
      <c r="Y26" s="175"/>
      <c r="Z26" s="175"/>
      <c r="AA26" s="175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</row>
    <row r="27" spans="1:38" ht="13.9" customHeight="1">
      <c r="A27" s="168">
        <v>8663</v>
      </c>
      <c r="B27" s="168" t="s">
        <v>183</v>
      </c>
      <c r="C27" s="169" t="str">
        <f>Rollover!A27</f>
        <v>Chevrolet</v>
      </c>
      <c r="D27" s="169" t="str">
        <f>Rollover!B27</f>
        <v>Silverado 2500 PU/EC RWD</v>
      </c>
      <c r="E27" s="68" t="s">
        <v>88</v>
      </c>
      <c r="F27" s="170">
        <f>Rollover!C27</f>
        <v>2019</v>
      </c>
      <c r="G27" s="171">
        <v>265.22399999999999</v>
      </c>
      <c r="H27" s="12">
        <v>17.922000000000001</v>
      </c>
      <c r="I27" s="12">
        <v>47.838999999999999</v>
      </c>
      <c r="J27" s="172">
        <v>21.513000000000002</v>
      </c>
      <c r="K27" s="172">
        <v>4227.8950000000004</v>
      </c>
      <c r="L27" s="26">
        <f t="shared" ref="L27:L71" si="11">NORMDIST(LN(G27),7.45231,0.73998,1)</f>
        <v>5.7122300660487485E-3</v>
      </c>
      <c r="M27" s="27">
        <f t="shared" ref="M27:M71" si="12">1/(1+EXP(6.3055-0.00094*K27))</f>
        <v>8.8565390275514064E-2</v>
      </c>
      <c r="N27" s="26">
        <f t="shared" ref="N27:N71" si="13">ROUND(1-(1-L27)*(1-M27),3)</f>
        <v>9.4E-2</v>
      </c>
      <c r="O27" s="6">
        <f t="shared" ref="O27:O71" si="14">ROUND(N27/0.15,2)</f>
        <v>0.63</v>
      </c>
      <c r="P27" s="25">
        <f t="shared" ref="P27:P71" si="15">IF(O27&lt;0.67,5,IF(O27&lt;1,4,IF(O27&lt;1.33,3,IF(O27&lt;2.67,2,1))))</f>
        <v>5</v>
      </c>
      <c r="Q27" s="173">
        <f>ROUND((0.8*'Side MDB'!W27+0.2*'Side Pole'!N27),3)</f>
        <v>4.3999999999999997E-2</v>
      </c>
      <c r="R27" s="174">
        <f t="shared" ref="R27:R71" si="16">ROUND((Q27)/0.15,2)</f>
        <v>0.28999999999999998</v>
      </c>
      <c r="S27" s="121">
        <f t="shared" ref="S27:S71" si="17">IF(R27&lt;0.67,5,IF(R27&lt;1,4,IF(R27&lt;1.33,3,IF(R27&lt;2.67,2,1))))</f>
        <v>5</v>
      </c>
      <c r="T27" s="174">
        <f>ROUND(((0.8*'Side MDB'!W27+0.2*'Side Pole'!N27)+(IF('Side MDB'!X27="N/A",(0.8*'Side MDB'!W27+0.2*'Side Pole'!N27),'Side MDB'!X27)))/2,3)</f>
        <v>2.5000000000000001E-2</v>
      </c>
      <c r="U27" s="174">
        <f t="shared" ref="U27:U71" si="18">ROUND((T27)/0.15,2)</f>
        <v>0.17</v>
      </c>
      <c r="V27" s="25">
        <f t="shared" ref="V27:V71" si="19">IF(U27&lt;0.67,5,IF(U27&lt;1,4,IF(U27&lt;1.33,3,IF(U27&lt;2.67,2,1))))</f>
        <v>5</v>
      </c>
      <c r="W27" s="16"/>
      <c r="X27" s="16"/>
      <c r="Y27" s="175"/>
      <c r="Z27" s="175"/>
      <c r="AA27" s="175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</row>
    <row r="28" spans="1:38" ht="13.9" customHeight="1">
      <c r="A28" s="168">
        <v>8663</v>
      </c>
      <c r="B28" s="168" t="s">
        <v>183</v>
      </c>
      <c r="C28" s="169" t="str">
        <f>Rollover!A28</f>
        <v>Chevrolet</v>
      </c>
      <c r="D28" s="169" t="str">
        <f>Rollover!B28</f>
        <v>Silverado 2500 PU/EC 4WD</v>
      </c>
      <c r="E28" s="68" t="s">
        <v>88</v>
      </c>
      <c r="F28" s="170">
        <f>Rollover!C28</f>
        <v>2019</v>
      </c>
      <c r="G28" s="171">
        <v>265.22399999999999</v>
      </c>
      <c r="H28" s="12">
        <v>17.922000000000001</v>
      </c>
      <c r="I28" s="12">
        <v>47.838999999999999</v>
      </c>
      <c r="J28" s="172">
        <v>21.513000000000002</v>
      </c>
      <c r="K28" s="172">
        <v>4227.8950000000004</v>
      </c>
      <c r="L28" s="26">
        <f t="shared" ref="L28:L46" si="20">NORMDIST(LN(G28),7.45231,0.73998,1)</f>
        <v>5.7122300660487485E-3</v>
      </c>
      <c r="M28" s="27">
        <f t="shared" ref="M28:M46" si="21">1/(1+EXP(6.3055-0.00094*K28))</f>
        <v>8.8565390275514064E-2</v>
      </c>
      <c r="N28" s="26">
        <f t="shared" ref="N28:N46" si="22">ROUND(1-(1-L28)*(1-M28),3)</f>
        <v>9.4E-2</v>
      </c>
      <c r="O28" s="6">
        <f t="shared" ref="O28:O46" si="23">ROUND(N28/0.15,2)</f>
        <v>0.63</v>
      </c>
      <c r="P28" s="25">
        <f t="shared" ref="P28:P46" si="24">IF(O28&lt;0.67,5,IF(O28&lt;1,4,IF(O28&lt;1.33,3,IF(O28&lt;2.67,2,1))))</f>
        <v>5</v>
      </c>
      <c r="Q28" s="173">
        <f>ROUND((0.8*'Side MDB'!W28+0.2*'Side Pole'!N28),3)</f>
        <v>4.3999999999999997E-2</v>
      </c>
      <c r="R28" s="174">
        <f t="shared" ref="R28:R46" si="25">ROUND((Q28)/0.15,2)</f>
        <v>0.28999999999999998</v>
      </c>
      <c r="S28" s="121">
        <f t="shared" ref="S28:S46" si="26">IF(R28&lt;0.67,5,IF(R28&lt;1,4,IF(R28&lt;1.33,3,IF(R28&lt;2.67,2,1))))</f>
        <v>5</v>
      </c>
      <c r="T28" s="174">
        <f>ROUND(((0.8*'Side MDB'!W28+0.2*'Side Pole'!N28)+(IF('Side MDB'!X28="N/A",(0.8*'Side MDB'!W28+0.2*'Side Pole'!N28),'Side MDB'!X28)))/2,3)</f>
        <v>2.5000000000000001E-2</v>
      </c>
      <c r="U28" s="174">
        <f t="shared" ref="U28:U46" si="27">ROUND((T28)/0.15,2)</f>
        <v>0.17</v>
      </c>
      <c r="V28" s="25">
        <f t="shared" ref="V28:V46" si="28">IF(U28&lt;0.67,5,IF(U28&lt;1,4,IF(U28&lt;1.33,3,IF(U28&lt;2.67,2,1))))</f>
        <v>5</v>
      </c>
      <c r="W28" s="16"/>
      <c r="X28" s="16"/>
      <c r="Y28" s="175"/>
      <c r="Z28" s="175"/>
      <c r="AA28" s="175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</row>
    <row r="29" spans="1:38" ht="13.9" customHeight="1">
      <c r="A29" s="168">
        <v>8663</v>
      </c>
      <c r="B29" s="168" t="s">
        <v>183</v>
      </c>
      <c r="C29" s="182" t="str">
        <f>Rollover!A29</f>
        <v>GMC</v>
      </c>
      <c r="D29" s="182" t="str">
        <f>Rollover!B29</f>
        <v>Sierra 2500 PU/EC RWD</v>
      </c>
      <c r="E29" s="68" t="s">
        <v>88</v>
      </c>
      <c r="F29" s="170">
        <f>Rollover!C29</f>
        <v>2019</v>
      </c>
      <c r="G29" s="171">
        <v>265.22399999999999</v>
      </c>
      <c r="H29" s="12">
        <v>17.922000000000001</v>
      </c>
      <c r="I29" s="12">
        <v>47.838999999999999</v>
      </c>
      <c r="J29" s="172">
        <v>21.513000000000002</v>
      </c>
      <c r="K29" s="172">
        <v>4227.8950000000004</v>
      </c>
      <c r="L29" s="26">
        <f t="shared" si="20"/>
        <v>5.7122300660487485E-3</v>
      </c>
      <c r="M29" s="27">
        <f t="shared" si="21"/>
        <v>8.8565390275514064E-2</v>
      </c>
      <c r="N29" s="26">
        <f t="shared" si="22"/>
        <v>9.4E-2</v>
      </c>
      <c r="O29" s="6">
        <f t="shared" si="23"/>
        <v>0.63</v>
      </c>
      <c r="P29" s="25">
        <f t="shared" si="24"/>
        <v>5</v>
      </c>
      <c r="Q29" s="173">
        <f>ROUND((0.8*'Side MDB'!W29+0.2*'Side Pole'!N29),3)</f>
        <v>4.3999999999999997E-2</v>
      </c>
      <c r="R29" s="174">
        <f t="shared" si="25"/>
        <v>0.28999999999999998</v>
      </c>
      <c r="S29" s="121">
        <f t="shared" si="26"/>
        <v>5</v>
      </c>
      <c r="T29" s="174">
        <f>ROUND(((0.8*'Side MDB'!W29+0.2*'Side Pole'!N29)+(IF('Side MDB'!X29="N/A",(0.8*'Side MDB'!W29+0.2*'Side Pole'!N29),'Side MDB'!X29)))/2,3)</f>
        <v>2.5000000000000001E-2</v>
      </c>
      <c r="U29" s="174">
        <f t="shared" si="27"/>
        <v>0.17</v>
      </c>
      <c r="V29" s="25">
        <f t="shared" si="28"/>
        <v>5</v>
      </c>
      <c r="W29" s="16"/>
      <c r="X29" s="16"/>
      <c r="Y29" s="175"/>
      <c r="Z29" s="175"/>
      <c r="AA29" s="175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</row>
    <row r="30" spans="1:38" ht="13.9" customHeight="1">
      <c r="A30" s="168">
        <v>8663</v>
      </c>
      <c r="B30" s="168" t="s">
        <v>183</v>
      </c>
      <c r="C30" s="182" t="str">
        <f>Rollover!A30</f>
        <v>GMC</v>
      </c>
      <c r="D30" s="182" t="str">
        <f>Rollover!B30</f>
        <v>Sierra 2500 PU/EC 4WD</v>
      </c>
      <c r="E30" s="68" t="s">
        <v>88</v>
      </c>
      <c r="F30" s="170">
        <f>Rollover!C30</f>
        <v>2019</v>
      </c>
      <c r="G30" s="171">
        <v>265.22399999999999</v>
      </c>
      <c r="H30" s="12">
        <v>17.922000000000001</v>
      </c>
      <c r="I30" s="12">
        <v>47.838999999999999</v>
      </c>
      <c r="J30" s="172">
        <v>21.513000000000002</v>
      </c>
      <c r="K30" s="172">
        <v>4227.8950000000004</v>
      </c>
      <c r="L30" s="26">
        <f t="shared" si="20"/>
        <v>5.7122300660487485E-3</v>
      </c>
      <c r="M30" s="27">
        <f t="shared" si="21"/>
        <v>8.8565390275514064E-2</v>
      </c>
      <c r="N30" s="26">
        <f t="shared" si="22"/>
        <v>9.4E-2</v>
      </c>
      <c r="O30" s="6">
        <f t="shared" si="23"/>
        <v>0.63</v>
      </c>
      <c r="P30" s="25">
        <f t="shared" si="24"/>
        <v>5</v>
      </c>
      <c r="Q30" s="173">
        <f>ROUND((0.8*'Side MDB'!W30+0.2*'Side Pole'!N30),3)</f>
        <v>4.3999999999999997E-2</v>
      </c>
      <c r="R30" s="174">
        <f t="shared" si="25"/>
        <v>0.28999999999999998</v>
      </c>
      <c r="S30" s="121">
        <f t="shared" si="26"/>
        <v>5</v>
      </c>
      <c r="T30" s="174">
        <f>ROUND(((0.8*'Side MDB'!W30+0.2*'Side Pole'!N30)+(IF('Side MDB'!X30="N/A",(0.8*'Side MDB'!W30+0.2*'Side Pole'!N30),'Side MDB'!X30)))/2,3)</f>
        <v>2.5000000000000001E-2</v>
      </c>
      <c r="U30" s="174">
        <f t="shared" si="27"/>
        <v>0.17</v>
      </c>
      <c r="V30" s="25">
        <f t="shared" si="28"/>
        <v>5</v>
      </c>
      <c r="W30" s="16"/>
      <c r="X30" s="16"/>
      <c r="Y30" s="175"/>
      <c r="Z30" s="175"/>
      <c r="AA30" s="175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</row>
    <row r="31" spans="1:38" ht="13.9" customHeight="1">
      <c r="A31" s="168">
        <v>8663</v>
      </c>
      <c r="B31" s="168" t="s">
        <v>183</v>
      </c>
      <c r="C31" s="182" t="str">
        <f>Rollover!A31</f>
        <v>Chevrolet</v>
      </c>
      <c r="D31" s="182" t="str">
        <f>Rollover!B31</f>
        <v>Silverado 2500 PU/RC RWD</v>
      </c>
      <c r="E31" s="68" t="s">
        <v>88</v>
      </c>
      <c r="F31" s="170">
        <f>Rollover!C31</f>
        <v>2019</v>
      </c>
      <c r="G31" s="171">
        <v>265.22399999999999</v>
      </c>
      <c r="H31" s="12">
        <v>17.922000000000001</v>
      </c>
      <c r="I31" s="12">
        <v>47.838999999999999</v>
      </c>
      <c r="J31" s="172">
        <v>21.513000000000002</v>
      </c>
      <c r="K31" s="172">
        <v>4227.8950000000004</v>
      </c>
      <c r="L31" s="26">
        <f t="shared" si="20"/>
        <v>5.7122300660487485E-3</v>
      </c>
      <c r="M31" s="27">
        <f t="shared" si="21"/>
        <v>8.8565390275514064E-2</v>
      </c>
      <c r="N31" s="26">
        <f t="shared" si="22"/>
        <v>9.4E-2</v>
      </c>
      <c r="O31" s="6">
        <f t="shared" si="23"/>
        <v>0.63</v>
      </c>
      <c r="P31" s="25">
        <f t="shared" si="24"/>
        <v>5</v>
      </c>
      <c r="Q31" s="173">
        <f>ROUND((0.8*'Side MDB'!W31+0.2*'Side Pole'!N31),3)</f>
        <v>4.3999999999999997E-2</v>
      </c>
      <c r="R31" s="174">
        <f t="shared" si="25"/>
        <v>0.28999999999999998</v>
      </c>
      <c r="S31" s="121">
        <f t="shared" si="26"/>
        <v>5</v>
      </c>
      <c r="T31" s="174">
        <f>ROUND(((0.8*'Side MDB'!W31+0.2*'Side Pole'!N31)+(IF('Side MDB'!X31="N/A",(0.8*'Side MDB'!W31+0.2*'Side Pole'!N31),'Side MDB'!X31)))/2,3)</f>
        <v>4.3999999999999997E-2</v>
      </c>
      <c r="U31" s="174">
        <f t="shared" si="27"/>
        <v>0.28999999999999998</v>
      </c>
      <c r="V31" s="25">
        <f t="shared" si="28"/>
        <v>5</v>
      </c>
      <c r="W31" s="16"/>
      <c r="X31" s="16"/>
      <c r="Y31" s="175"/>
      <c r="Z31" s="175"/>
      <c r="AA31" s="175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</row>
    <row r="32" spans="1:38" ht="13.9" customHeight="1">
      <c r="A32" s="168">
        <v>8663</v>
      </c>
      <c r="B32" s="168" t="s">
        <v>183</v>
      </c>
      <c r="C32" s="182" t="str">
        <f>Rollover!A32</f>
        <v>Chevrolet</v>
      </c>
      <c r="D32" s="182" t="str">
        <f>Rollover!B32</f>
        <v>Silverado 2500 PU/RC 4WD</v>
      </c>
      <c r="E32" s="68" t="s">
        <v>88</v>
      </c>
      <c r="F32" s="170">
        <f>Rollover!C32</f>
        <v>2019</v>
      </c>
      <c r="G32" s="171">
        <v>265.22399999999999</v>
      </c>
      <c r="H32" s="12">
        <v>17.922000000000001</v>
      </c>
      <c r="I32" s="12">
        <v>47.838999999999999</v>
      </c>
      <c r="J32" s="172">
        <v>21.513000000000002</v>
      </c>
      <c r="K32" s="172">
        <v>4227.8950000000004</v>
      </c>
      <c r="L32" s="26">
        <f t="shared" si="20"/>
        <v>5.7122300660487485E-3</v>
      </c>
      <c r="M32" s="27">
        <f t="shared" si="21"/>
        <v>8.8565390275514064E-2</v>
      </c>
      <c r="N32" s="26">
        <f t="shared" si="22"/>
        <v>9.4E-2</v>
      </c>
      <c r="O32" s="6">
        <f t="shared" si="23"/>
        <v>0.63</v>
      </c>
      <c r="P32" s="25">
        <f t="shared" si="24"/>
        <v>5</v>
      </c>
      <c r="Q32" s="173">
        <f>ROUND((0.8*'Side MDB'!W32+0.2*'Side Pole'!N32),3)</f>
        <v>4.3999999999999997E-2</v>
      </c>
      <c r="R32" s="174">
        <f t="shared" si="25"/>
        <v>0.28999999999999998</v>
      </c>
      <c r="S32" s="121">
        <f t="shared" si="26"/>
        <v>5</v>
      </c>
      <c r="T32" s="174">
        <f>ROUND(((0.8*'Side MDB'!W32+0.2*'Side Pole'!N32)+(IF('Side MDB'!X32="N/A",(0.8*'Side MDB'!W32+0.2*'Side Pole'!N32),'Side MDB'!X32)))/2,3)</f>
        <v>4.3999999999999997E-2</v>
      </c>
      <c r="U32" s="174">
        <f t="shared" si="27"/>
        <v>0.28999999999999998</v>
      </c>
      <c r="V32" s="25">
        <f t="shared" si="28"/>
        <v>5</v>
      </c>
      <c r="W32" s="16"/>
      <c r="X32" s="16"/>
      <c r="Y32" s="175"/>
      <c r="Z32" s="175"/>
      <c r="AA32" s="175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</row>
    <row r="33" spans="1:38" ht="13.9" customHeight="1">
      <c r="A33" s="168">
        <v>8663</v>
      </c>
      <c r="B33" s="168" t="s">
        <v>183</v>
      </c>
      <c r="C33" s="182" t="str">
        <f>Rollover!A33</f>
        <v>GMC</v>
      </c>
      <c r="D33" s="182" t="str">
        <f>Rollover!B33</f>
        <v>Sierra 2500 PU/RC RWD</v>
      </c>
      <c r="E33" s="68" t="s">
        <v>88</v>
      </c>
      <c r="F33" s="170">
        <f>Rollover!C33</f>
        <v>2019</v>
      </c>
      <c r="G33" s="171">
        <v>265.22399999999999</v>
      </c>
      <c r="H33" s="12">
        <v>17.922000000000001</v>
      </c>
      <c r="I33" s="12">
        <v>47.838999999999999</v>
      </c>
      <c r="J33" s="172">
        <v>21.513000000000002</v>
      </c>
      <c r="K33" s="172">
        <v>4227.8950000000004</v>
      </c>
      <c r="L33" s="26">
        <f t="shared" si="20"/>
        <v>5.7122300660487485E-3</v>
      </c>
      <c r="M33" s="27">
        <f t="shared" si="21"/>
        <v>8.8565390275514064E-2</v>
      </c>
      <c r="N33" s="26">
        <f t="shared" si="22"/>
        <v>9.4E-2</v>
      </c>
      <c r="O33" s="6">
        <f t="shared" si="23"/>
        <v>0.63</v>
      </c>
      <c r="P33" s="25">
        <f t="shared" si="24"/>
        <v>5</v>
      </c>
      <c r="Q33" s="173">
        <f>ROUND((0.8*'Side MDB'!W33+0.2*'Side Pole'!N33),3)</f>
        <v>4.3999999999999997E-2</v>
      </c>
      <c r="R33" s="174">
        <f t="shared" si="25"/>
        <v>0.28999999999999998</v>
      </c>
      <c r="S33" s="121">
        <f t="shared" si="26"/>
        <v>5</v>
      </c>
      <c r="T33" s="174">
        <f>ROUND(((0.8*'Side MDB'!W33+0.2*'Side Pole'!N33)+(IF('Side MDB'!X33="N/A",(0.8*'Side MDB'!W33+0.2*'Side Pole'!N33),'Side MDB'!X33)))/2,3)</f>
        <v>4.3999999999999997E-2</v>
      </c>
      <c r="U33" s="174">
        <f t="shared" si="27"/>
        <v>0.28999999999999998</v>
      </c>
      <c r="V33" s="25">
        <f t="shared" si="28"/>
        <v>5</v>
      </c>
      <c r="W33" s="16"/>
      <c r="X33" s="16"/>
      <c r="Y33" s="175"/>
      <c r="Z33" s="175"/>
      <c r="AA33" s="175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</row>
    <row r="34" spans="1:38" ht="13.9" customHeight="1">
      <c r="A34" s="168">
        <v>8663</v>
      </c>
      <c r="B34" s="168" t="s">
        <v>183</v>
      </c>
      <c r="C34" s="182" t="str">
        <f>Rollover!A34</f>
        <v>GMC</v>
      </c>
      <c r="D34" s="182" t="str">
        <f>Rollover!B34</f>
        <v>Sierra 2500 PU/RC 4WD</v>
      </c>
      <c r="E34" s="68" t="s">
        <v>88</v>
      </c>
      <c r="F34" s="170">
        <f>Rollover!C34</f>
        <v>2019</v>
      </c>
      <c r="G34" s="171">
        <v>265.22399999999999</v>
      </c>
      <c r="H34" s="12">
        <v>17.922000000000001</v>
      </c>
      <c r="I34" s="12">
        <v>47.838999999999999</v>
      </c>
      <c r="J34" s="172">
        <v>21.513000000000002</v>
      </c>
      <c r="K34" s="172">
        <v>4227.8950000000004</v>
      </c>
      <c r="L34" s="26">
        <f t="shared" si="20"/>
        <v>5.7122300660487485E-3</v>
      </c>
      <c r="M34" s="27">
        <f t="shared" si="21"/>
        <v>8.8565390275514064E-2</v>
      </c>
      <c r="N34" s="26">
        <f t="shared" si="22"/>
        <v>9.4E-2</v>
      </c>
      <c r="O34" s="6">
        <f t="shared" si="23"/>
        <v>0.63</v>
      </c>
      <c r="P34" s="25">
        <f t="shared" si="24"/>
        <v>5</v>
      </c>
      <c r="Q34" s="173">
        <f>ROUND((0.8*'Side MDB'!W34+0.2*'Side Pole'!N34),3)</f>
        <v>4.3999999999999997E-2</v>
      </c>
      <c r="R34" s="174">
        <f t="shared" si="25"/>
        <v>0.28999999999999998</v>
      </c>
      <c r="S34" s="121">
        <f t="shared" si="26"/>
        <v>5</v>
      </c>
      <c r="T34" s="174">
        <f>ROUND(((0.8*'Side MDB'!W34+0.2*'Side Pole'!N34)+(IF('Side MDB'!X34="N/A",(0.8*'Side MDB'!W34+0.2*'Side Pole'!N34),'Side MDB'!X34)))/2,3)</f>
        <v>4.3999999999999997E-2</v>
      </c>
      <c r="U34" s="174">
        <f t="shared" si="27"/>
        <v>0.28999999999999998</v>
      </c>
      <c r="V34" s="25">
        <f t="shared" si="28"/>
        <v>5</v>
      </c>
      <c r="W34" s="16"/>
      <c r="X34" s="16"/>
      <c r="Y34" s="175"/>
      <c r="Z34" s="175"/>
      <c r="AA34" s="175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</row>
    <row r="35" spans="1:38" ht="13.9" customHeight="1">
      <c r="A35" s="168">
        <v>8749</v>
      </c>
      <c r="B35" s="168" t="s">
        <v>232</v>
      </c>
      <c r="C35" s="169" t="str">
        <f>Rollover!A35</f>
        <v>Chevrolet</v>
      </c>
      <c r="D35" s="169" t="str">
        <f>Rollover!B35</f>
        <v>Suburban 1500 SUV RWD</v>
      </c>
      <c r="E35" s="68" t="s">
        <v>88</v>
      </c>
      <c r="F35" s="170">
        <f>Rollover!C35</f>
        <v>2019</v>
      </c>
      <c r="G35" s="171">
        <v>301.28500000000003</v>
      </c>
      <c r="H35" s="12">
        <v>23.574000000000002</v>
      </c>
      <c r="I35" s="12">
        <v>53.284999999999997</v>
      </c>
      <c r="J35" s="172">
        <v>25.065999999999999</v>
      </c>
      <c r="K35" s="172">
        <v>4520.5420000000004</v>
      </c>
      <c r="L35" s="26">
        <f t="shared" si="20"/>
        <v>9.2075854043889137E-3</v>
      </c>
      <c r="M35" s="27">
        <f t="shared" si="21"/>
        <v>0.11342835660316805</v>
      </c>
      <c r="N35" s="26">
        <f t="shared" si="22"/>
        <v>0.122</v>
      </c>
      <c r="O35" s="6">
        <f t="shared" si="23"/>
        <v>0.81</v>
      </c>
      <c r="P35" s="25">
        <f t="shared" si="24"/>
        <v>4</v>
      </c>
      <c r="Q35" s="173">
        <f>ROUND((0.8*'Side MDB'!W35+0.2*'Side Pole'!N35),3)</f>
        <v>0.06</v>
      </c>
      <c r="R35" s="174">
        <f t="shared" si="25"/>
        <v>0.4</v>
      </c>
      <c r="S35" s="121">
        <f t="shared" si="26"/>
        <v>5</v>
      </c>
      <c r="T35" s="174">
        <f>ROUND(((0.8*'Side MDB'!W35+0.2*'Side Pole'!N35)+(IF('Side MDB'!X35="N/A",(0.8*'Side MDB'!W35+0.2*'Side Pole'!N35),'Side MDB'!X35)))/2,3)</f>
        <v>3.5000000000000003E-2</v>
      </c>
      <c r="U35" s="174">
        <f t="shared" si="27"/>
        <v>0.23</v>
      </c>
      <c r="V35" s="25">
        <f t="shared" si="28"/>
        <v>5</v>
      </c>
      <c r="W35" s="16"/>
      <c r="X35" s="16"/>
      <c r="Y35" s="175"/>
      <c r="Z35" s="175"/>
      <c r="AA35" s="175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</row>
    <row r="36" spans="1:38" ht="13.9" customHeight="1">
      <c r="A36" s="168">
        <v>8749</v>
      </c>
      <c r="B36" s="168" t="s">
        <v>232</v>
      </c>
      <c r="C36" s="169" t="str">
        <f>Rollover!A36</f>
        <v>Chevrolet</v>
      </c>
      <c r="D36" s="169" t="str">
        <f>Rollover!B36</f>
        <v>Suburban 1500 SUV 4WD</v>
      </c>
      <c r="E36" s="68" t="s">
        <v>88</v>
      </c>
      <c r="F36" s="170">
        <f>Rollover!C36</f>
        <v>2019</v>
      </c>
      <c r="G36" s="171">
        <v>301.28500000000003</v>
      </c>
      <c r="H36" s="12">
        <v>23.574000000000002</v>
      </c>
      <c r="I36" s="12">
        <v>53.284999999999997</v>
      </c>
      <c r="J36" s="172">
        <v>25.065999999999999</v>
      </c>
      <c r="K36" s="172">
        <v>4520.5420000000004</v>
      </c>
      <c r="L36" s="26">
        <f t="shared" si="20"/>
        <v>9.2075854043889137E-3</v>
      </c>
      <c r="M36" s="27">
        <f t="shared" si="21"/>
        <v>0.11342835660316805</v>
      </c>
      <c r="N36" s="26">
        <f t="shared" si="22"/>
        <v>0.122</v>
      </c>
      <c r="O36" s="6">
        <f t="shared" si="23"/>
        <v>0.81</v>
      </c>
      <c r="P36" s="25">
        <f t="shared" si="24"/>
        <v>4</v>
      </c>
      <c r="Q36" s="173">
        <f>ROUND((0.8*'Side MDB'!W36+0.2*'Side Pole'!N36),3)</f>
        <v>0.06</v>
      </c>
      <c r="R36" s="174">
        <f t="shared" si="25"/>
        <v>0.4</v>
      </c>
      <c r="S36" s="121">
        <f t="shared" si="26"/>
        <v>5</v>
      </c>
      <c r="T36" s="174">
        <f>ROUND(((0.8*'Side MDB'!W36+0.2*'Side Pole'!N36)+(IF('Side MDB'!X36="N/A",(0.8*'Side MDB'!W36+0.2*'Side Pole'!N36),'Side MDB'!X36)))/2,3)</f>
        <v>3.5000000000000003E-2</v>
      </c>
      <c r="U36" s="174">
        <f t="shared" si="27"/>
        <v>0.23</v>
      </c>
      <c r="V36" s="25">
        <f t="shared" si="28"/>
        <v>5</v>
      </c>
      <c r="W36" s="16"/>
      <c r="X36" s="16"/>
      <c r="Y36" s="175"/>
      <c r="Z36" s="175"/>
      <c r="AA36" s="175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</row>
    <row r="37" spans="1:38" ht="13.9" customHeight="1">
      <c r="A37" s="168">
        <v>8749</v>
      </c>
      <c r="B37" s="168" t="s">
        <v>232</v>
      </c>
      <c r="C37" s="182" t="str">
        <f>Rollover!A37</f>
        <v>GMC</v>
      </c>
      <c r="D37" s="182" t="str">
        <f>Rollover!B37</f>
        <v>Yukon XL 1500 SUV RWD</v>
      </c>
      <c r="E37" s="68" t="s">
        <v>88</v>
      </c>
      <c r="F37" s="170">
        <f>Rollover!C37</f>
        <v>2019</v>
      </c>
      <c r="G37" s="171">
        <v>301.28500000000003</v>
      </c>
      <c r="H37" s="12">
        <v>23.574000000000002</v>
      </c>
      <c r="I37" s="12">
        <v>53.284999999999997</v>
      </c>
      <c r="J37" s="172">
        <v>25.065999999999999</v>
      </c>
      <c r="K37" s="172">
        <v>4520.5420000000004</v>
      </c>
      <c r="L37" s="26">
        <f t="shared" si="20"/>
        <v>9.2075854043889137E-3</v>
      </c>
      <c r="M37" s="27">
        <f t="shared" si="21"/>
        <v>0.11342835660316805</v>
      </c>
      <c r="N37" s="26">
        <f t="shared" si="22"/>
        <v>0.122</v>
      </c>
      <c r="O37" s="6">
        <f t="shared" si="23"/>
        <v>0.81</v>
      </c>
      <c r="P37" s="25">
        <f t="shared" si="24"/>
        <v>4</v>
      </c>
      <c r="Q37" s="173">
        <f>ROUND((0.8*'Side MDB'!W37+0.2*'Side Pole'!N37),3)</f>
        <v>0.06</v>
      </c>
      <c r="R37" s="174">
        <f t="shared" si="25"/>
        <v>0.4</v>
      </c>
      <c r="S37" s="121">
        <f t="shared" si="26"/>
        <v>5</v>
      </c>
      <c r="T37" s="174">
        <f>ROUND(((0.8*'Side MDB'!W37+0.2*'Side Pole'!N37)+(IF('Side MDB'!X37="N/A",(0.8*'Side MDB'!W37+0.2*'Side Pole'!N37),'Side MDB'!X37)))/2,3)</f>
        <v>3.5000000000000003E-2</v>
      </c>
      <c r="U37" s="174">
        <f t="shared" si="27"/>
        <v>0.23</v>
      </c>
      <c r="V37" s="25">
        <f t="shared" si="28"/>
        <v>5</v>
      </c>
      <c r="W37" s="16"/>
      <c r="X37" s="16"/>
      <c r="Y37" s="175"/>
      <c r="Z37" s="175"/>
      <c r="AA37" s="175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</row>
    <row r="38" spans="1:38" ht="13.9" customHeight="1">
      <c r="A38" s="168">
        <v>8749</v>
      </c>
      <c r="B38" s="168" t="s">
        <v>232</v>
      </c>
      <c r="C38" s="182" t="str">
        <f>Rollover!A38</f>
        <v>GMC</v>
      </c>
      <c r="D38" s="182" t="str">
        <f>Rollover!B38</f>
        <v>Yukon XL 1500 SUV 4WD</v>
      </c>
      <c r="E38" s="68" t="s">
        <v>88</v>
      </c>
      <c r="F38" s="170">
        <f>Rollover!C38</f>
        <v>2019</v>
      </c>
      <c r="G38" s="171">
        <v>301.28500000000003</v>
      </c>
      <c r="H38" s="12">
        <v>23.574000000000002</v>
      </c>
      <c r="I38" s="12">
        <v>53.284999999999997</v>
      </c>
      <c r="J38" s="172">
        <v>25.065999999999999</v>
      </c>
      <c r="K38" s="172">
        <v>4520.5420000000004</v>
      </c>
      <c r="L38" s="26">
        <f t="shared" si="20"/>
        <v>9.2075854043889137E-3</v>
      </c>
      <c r="M38" s="27">
        <f t="shared" si="21"/>
        <v>0.11342835660316805</v>
      </c>
      <c r="N38" s="26">
        <f t="shared" si="22"/>
        <v>0.122</v>
      </c>
      <c r="O38" s="6">
        <f t="shared" si="23"/>
        <v>0.81</v>
      </c>
      <c r="P38" s="25">
        <f t="shared" si="24"/>
        <v>4</v>
      </c>
      <c r="Q38" s="173">
        <f>ROUND((0.8*'Side MDB'!W38+0.2*'Side Pole'!N38),3)</f>
        <v>0.06</v>
      </c>
      <c r="R38" s="174">
        <f t="shared" si="25"/>
        <v>0.4</v>
      </c>
      <c r="S38" s="121">
        <f t="shared" si="26"/>
        <v>5</v>
      </c>
      <c r="T38" s="174">
        <f>ROUND(((0.8*'Side MDB'!W38+0.2*'Side Pole'!N38)+(IF('Side MDB'!X38="N/A",(0.8*'Side MDB'!W38+0.2*'Side Pole'!N38),'Side MDB'!X38)))/2,3)</f>
        <v>3.5000000000000003E-2</v>
      </c>
      <c r="U38" s="174">
        <f t="shared" si="27"/>
        <v>0.23</v>
      </c>
      <c r="V38" s="25">
        <f t="shared" si="28"/>
        <v>5</v>
      </c>
      <c r="W38" s="16"/>
      <c r="X38" s="16"/>
      <c r="Y38" s="175"/>
      <c r="Z38" s="175"/>
      <c r="AA38" s="175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</row>
    <row r="39" spans="1:38" ht="13.9" customHeight="1">
      <c r="A39" s="168">
        <v>8640</v>
      </c>
      <c r="B39" s="168" t="s">
        <v>244</v>
      </c>
      <c r="C39" s="169" t="str">
        <f>Rollover!A39</f>
        <v>Chevrolet</v>
      </c>
      <c r="D39" s="169" t="str">
        <f>Rollover!B39</f>
        <v>Tahoe SUV RWD</v>
      </c>
      <c r="E39" s="68" t="s">
        <v>186</v>
      </c>
      <c r="F39" s="170">
        <f>Rollover!C39</f>
        <v>2019</v>
      </c>
      <c r="G39" s="171">
        <v>354.99599999999998</v>
      </c>
      <c r="H39" s="12">
        <v>22.597000000000001</v>
      </c>
      <c r="I39" s="12">
        <v>50.014000000000003</v>
      </c>
      <c r="J39" s="172">
        <v>23.731000000000002</v>
      </c>
      <c r="K39" s="172">
        <v>3971.6680000000001</v>
      </c>
      <c r="L39" s="26">
        <f t="shared" si="20"/>
        <v>1.6361407982655961E-2</v>
      </c>
      <c r="M39" s="27">
        <f t="shared" si="21"/>
        <v>7.0953630419648445E-2</v>
      </c>
      <c r="N39" s="26">
        <f t="shared" si="22"/>
        <v>8.5999999999999993E-2</v>
      </c>
      <c r="O39" s="6">
        <f t="shared" si="23"/>
        <v>0.56999999999999995</v>
      </c>
      <c r="P39" s="25">
        <f t="shared" si="24"/>
        <v>5</v>
      </c>
      <c r="Q39" s="173">
        <f>ROUND((0.8*'Side MDB'!W39+0.2*'Side Pole'!N39),3)</f>
        <v>4.1000000000000002E-2</v>
      </c>
      <c r="R39" s="174">
        <f t="shared" si="25"/>
        <v>0.27</v>
      </c>
      <c r="S39" s="121">
        <f t="shared" si="26"/>
        <v>5</v>
      </c>
      <c r="T39" s="174">
        <f>ROUND(((0.8*'Side MDB'!W39+0.2*'Side Pole'!N39)+(IF('Side MDB'!X39="N/A",(0.8*'Side MDB'!W39+0.2*'Side Pole'!N39),'Side MDB'!X39)))/2,3)</f>
        <v>2.3E-2</v>
      </c>
      <c r="U39" s="174">
        <f t="shared" si="27"/>
        <v>0.15</v>
      </c>
      <c r="V39" s="25">
        <f t="shared" si="28"/>
        <v>5</v>
      </c>
      <c r="W39" s="16"/>
      <c r="X39" s="16"/>
      <c r="Y39" s="175"/>
      <c r="Z39" s="175"/>
      <c r="AA39" s="175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</row>
    <row r="40" spans="1:38" ht="13.9" customHeight="1">
      <c r="A40" s="168">
        <v>8640</v>
      </c>
      <c r="B40" s="168" t="s">
        <v>244</v>
      </c>
      <c r="C40" s="169" t="str">
        <f>Rollover!A40</f>
        <v>Chevrolet</v>
      </c>
      <c r="D40" s="169" t="str">
        <f>Rollover!B40</f>
        <v>Tahoe SUV 4WD</v>
      </c>
      <c r="E40" s="68" t="s">
        <v>186</v>
      </c>
      <c r="F40" s="170">
        <f>Rollover!C40</f>
        <v>2019</v>
      </c>
      <c r="G40" s="171">
        <v>354.99599999999998</v>
      </c>
      <c r="H40" s="12">
        <v>22.597000000000001</v>
      </c>
      <c r="I40" s="12">
        <v>50.014000000000003</v>
      </c>
      <c r="J40" s="172">
        <v>23.731000000000002</v>
      </c>
      <c r="K40" s="172">
        <v>3971.6680000000001</v>
      </c>
      <c r="L40" s="26">
        <f t="shared" si="20"/>
        <v>1.6361407982655961E-2</v>
      </c>
      <c r="M40" s="27">
        <f t="shared" si="21"/>
        <v>7.0953630419648445E-2</v>
      </c>
      <c r="N40" s="26">
        <f t="shared" si="22"/>
        <v>8.5999999999999993E-2</v>
      </c>
      <c r="O40" s="6">
        <f t="shared" si="23"/>
        <v>0.56999999999999995</v>
      </c>
      <c r="P40" s="25">
        <f t="shared" si="24"/>
        <v>5</v>
      </c>
      <c r="Q40" s="173">
        <f>ROUND((0.8*'Side MDB'!W40+0.2*'Side Pole'!N40),3)</f>
        <v>4.1000000000000002E-2</v>
      </c>
      <c r="R40" s="174">
        <f t="shared" si="25"/>
        <v>0.27</v>
      </c>
      <c r="S40" s="121">
        <f t="shared" si="26"/>
        <v>5</v>
      </c>
      <c r="T40" s="174">
        <f>ROUND(((0.8*'Side MDB'!W40+0.2*'Side Pole'!N40)+(IF('Side MDB'!X40="N/A",(0.8*'Side MDB'!W40+0.2*'Side Pole'!N40),'Side MDB'!X40)))/2,3)</f>
        <v>2.3E-2</v>
      </c>
      <c r="U40" s="174">
        <f t="shared" si="27"/>
        <v>0.15</v>
      </c>
      <c r="V40" s="25">
        <f t="shared" si="28"/>
        <v>5</v>
      </c>
      <c r="W40" s="16"/>
      <c r="X40" s="16"/>
      <c r="Y40" s="175"/>
      <c r="Z40" s="175"/>
      <c r="AA40" s="175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</row>
    <row r="41" spans="1:38" ht="12" customHeight="1">
      <c r="A41" s="168">
        <v>8640</v>
      </c>
      <c r="B41" s="168" t="s">
        <v>244</v>
      </c>
      <c r="C41" s="182" t="str">
        <f>Rollover!A41</f>
        <v>GMC</v>
      </c>
      <c r="D41" s="182" t="str">
        <f>Rollover!B41</f>
        <v>Yukon SUV RWD</v>
      </c>
      <c r="E41" s="68" t="s">
        <v>186</v>
      </c>
      <c r="F41" s="170">
        <f>Rollover!C41</f>
        <v>2019</v>
      </c>
      <c r="G41" s="171">
        <v>354.99599999999998</v>
      </c>
      <c r="H41" s="12">
        <v>22.597000000000001</v>
      </c>
      <c r="I41" s="12">
        <v>50.014000000000003</v>
      </c>
      <c r="J41" s="172">
        <v>23.731000000000002</v>
      </c>
      <c r="K41" s="172">
        <v>3971.6680000000001</v>
      </c>
      <c r="L41" s="26">
        <f t="shared" si="20"/>
        <v>1.6361407982655961E-2</v>
      </c>
      <c r="M41" s="27">
        <f t="shared" si="21"/>
        <v>7.0953630419648445E-2</v>
      </c>
      <c r="N41" s="26">
        <f t="shared" si="22"/>
        <v>8.5999999999999993E-2</v>
      </c>
      <c r="O41" s="6">
        <f t="shared" si="23"/>
        <v>0.56999999999999995</v>
      </c>
      <c r="P41" s="25">
        <f t="shared" si="24"/>
        <v>5</v>
      </c>
      <c r="Q41" s="173">
        <f>ROUND((0.8*'Side MDB'!W41+0.2*'Side Pole'!N41),3)</f>
        <v>4.1000000000000002E-2</v>
      </c>
      <c r="R41" s="174">
        <f t="shared" si="25"/>
        <v>0.27</v>
      </c>
      <c r="S41" s="121">
        <f t="shared" si="26"/>
        <v>5</v>
      </c>
      <c r="T41" s="174">
        <f>ROUND(((0.8*'Side MDB'!W41+0.2*'Side Pole'!N41)+(IF('Side MDB'!X41="N/A",(0.8*'Side MDB'!W41+0.2*'Side Pole'!N41),'Side MDB'!X41)))/2,3)</f>
        <v>2.3E-2</v>
      </c>
      <c r="U41" s="174">
        <f t="shared" si="27"/>
        <v>0.15</v>
      </c>
      <c r="V41" s="25">
        <f t="shared" si="28"/>
        <v>5</v>
      </c>
      <c r="W41" s="16"/>
      <c r="X41" s="16"/>
      <c r="Y41" s="175"/>
      <c r="Z41" s="175"/>
      <c r="AA41" s="175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</row>
    <row r="42" spans="1:38" ht="13.9" customHeight="1">
      <c r="A42" s="168">
        <v>8640</v>
      </c>
      <c r="B42" s="168" t="s">
        <v>244</v>
      </c>
      <c r="C42" s="182" t="str">
        <f>Rollover!A42</f>
        <v xml:space="preserve">GMC </v>
      </c>
      <c r="D42" s="182" t="str">
        <f>Rollover!B42</f>
        <v>Yukon SUV 4WD</v>
      </c>
      <c r="E42" s="68" t="s">
        <v>186</v>
      </c>
      <c r="F42" s="170">
        <f>Rollover!C42</f>
        <v>2019</v>
      </c>
      <c r="G42" s="171">
        <v>354.99599999999998</v>
      </c>
      <c r="H42" s="12">
        <v>22.597000000000001</v>
      </c>
      <c r="I42" s="12">
        <v>50.014000000000003</v>
      </c>
      <c r="J42" s="172">
        <v>23.731000000000002</v>
      </c>
      <c r="K42" s="172">
        <v>3971.6680000000001</v>
      </c>
      <c r="L42" s="26">
        <f t="shared" si="20"/>
        <v>1.6361407982655961E-2</v>
      </c>
      <c r="M42" s="27">
        <f t="shared" si="21"/>
        <v>7.0953630419648445E-2</v>
      </c>
      <c r="N42" s="26">
        <f t="shared" si="22"/>
        <v>8.5999999999999993E-2</v>
      </c>
      <c r="O42" s="6">
        <f t="shared" si="23"/>
        <v>0.56999999999999995</v>
      </c>
      <c r="P42" s="25">
        <f t="shared" si="24"/>
        <v>5</v>
      </c>
      <c r="Q42" s="173">
        <f>ROUND((0.8*'Side MDB'!W42+0.2*'Side Pole'!N42),3)</f>
        <v>4.1000000000000002E-2</v>
      </c>
      <c r="R42" s="174">
        <f t="shared" si="25"/>
        <v>0.27</v>
      </c>
      <c r="S42" s="121">
        <f t="shared" si="26"/>
        <v>5</v>
      </c>
      <c r="T42" s="174">
        <f>ROUND(((0.8*'Side MDB'!W42+0.2*'Side Pole'!N42)+(IF('Side MDB'!X42="N/A",(0.8*'Side MDB'!W42+0.2*'Side Pole'!N42),'Side MDB'!X42)))/2,3)</f>
        <v>2.3E-2</v>
      </c>
      <c r="U42" s="174">
        <f t="shared" si="27"/>
        <v>0.15</v>
      </c>
      <c r="V42" s="25">
        <f t="shared" si="28"/>
        <v>5</v>
      </c>
      <c r="W42" s="16"/>
      <c r="X42" s="16"/>
      <c r="Y42" s="175"/>
      <c r="Z42" s="175"/>
      <c r="AA42" s="175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</row>
    <row r="43" spans="1:38" ht="13.9" customHeight="1">
      <c r="A43" s="178">
        <v>10568</v>
      </c>
      <c r="B43" s="168" t="s">
        <v>222</v>
      </c>
      <c r="C43" s="169" t="str">
        <f>Rollover!A43</f>
        <v>Dodge</v>
      </c>
      <c r="D43" s="169" t="str">
        <f>Rollover!B43</f>
        <v>Durango SUV RWD</v>
      </c>
      <c r="E43" s="68" t="s">
        <v>88</v>
      </c>
      <c r="F43" s="170">
        <f>Rollover!C43</f>
        <v>2019</v>
      </c>
      <c r="G43" s="171">
        <v>193.77</v>
      </c>
      <c r="H43" s="12">
        <v>22.082999999999998</v>
      </c>
      <c r="I43" s="12">
        <v>43.29</v>
      </c>
      <c r="J43" s="172">
        <v>21.141999999999999</v>
      </c>
      <c r="K43" s="13">
        <v>3176.9670000000001</v>
      </c>
      <c r="L43" s="26">
        <f t="shared" si="20"/>
        <v>1.5702259781252075E-3</v>
      </c>
      <c r="M43" s="27">
        <f t="shared" si="21"/>
        <v>3.4920008374121417E-2</v>
      </c>
      <c r="N43" s="26">
        <f t="shared" si="22"/>
        <v>3.5999999999999997E-2</v>
      </c>
      <c r="O43" s="6">
        <f t="shared" si="23"/>
        <v>0.24</v>
      </c>
      <c r="P43" s="25">
        <f t="shared" si="24"/>
        <v>5</v>
      </c>
      <c r="Q43" s="173">
        <f>ROUND((0.8*'Side MDB'!W43+0.2*'Side Pole'!N43),3)</f>
        <v>0.06</v>
      </c>
      <c r="R43" s="174">
        <f t="shared" si="25"/>
        <v>0.4</v>
      </c>
      <c r="S43" s="121">
        <f t="shared" si="26"/>
        <v>5</v>
      </c>
      <c r="T43" s="174">
        <f>ROUND(((0.8*'Side MDB'!W43+0.2*'Side Pole'!N43)+(IF('Side MDB'!X43="N/A",(0.8*'Side MDB'!W43+0.2*'Side Pole'!N43),'Side MDB'!X43)))/2,3)</f>
        <v>3.5999999999999997E-2</v>
      </c>
      <c r="U43" s="174">
        <f t="shared" si="27"/>
        <v>0.24</v>
      </c>
      <c r="V43" s="25">
        <f t="shared" si="28"/>
        <v>5</v>
      </c>
      <c r="W43" s="16"/>
      <c r="X43" s="16"/>
      <c r="Y43" s="175"/>
      <c r="Z43" s="175"/>
      <c r="AA43" s="175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</row>
    <row r="44" spans="1:38" ht="13.9" customHeight="1">
      <c r="A44" s="167">
        <v>10568</v>
      </c>
      <c r="B44" s="168" t="s">
        <v>222</v>
      </c>
      <c r="C44" s="182" t="str">
        <f>Rollover!A44</f>
        <v>Dodge</v>
      </c>
      <c r="D44" s="182" t="str">
        <f>Rollover!B44</f>
        <v>Durango SUV AWD</v>
      </c>
      <c r="E44" s="68" t="s">
        <v>88</v>
      </c>
      <c r="F44" s="170">
        <f>Rollover!C44</f>
        <v>2019</v>
      </c>
      <c r="G44" s="171">
        <v>193.77</v>
      </c>
      <c r="H44" s="12">
        <v>22.082999999999998</v>
      </c>
      <c r="I44" s="12">
        <v>43.29</v>
      </c>
      <c r="J44" s="172">
        <v>21.141999999999999</v>
      </c>
      <c r="K44" s="13">
        <v>3176.9670000000001</v>
      </c>
      <c r="L44" s="26">
        <f t="shared" si="20"/>
        <v>1.5702259781252075E-3</v>
      </c>
      <c r="M44" s="27">
        <f t="shared" si="21"/>
        <v>3.4920008374121417E-2</v>
      </c>
      <c r="N44" s="26">
        <f t="shared" si="22"/>
        <v>3.5999999999999997E-2</v>
      </c>
      <c r="O44" s="6">
        <f t="shared" si="23"/>
        <v>0.24</v>
      </c>
      <c r="P44" s="25">
        <f t="shared" si="24"/>
        <v>5</v>
      </c>
      <c r="Q44" s="173">
        <f>ROUND((0.8*'Side MDB'!W44+0.2*'Side Pole'!N44),3)</f>
        <v>0.06</v>
      </c>
      <c r="R44" s="174">
        <f t="shared" si="25"/>
        <v>0.4</v>
      </c>
      <c r="S44" s="121">
        <f t="shared" si="26"/>
        <v>5</v>
      </c>
      <c r="T44" s="174">
        <f>ROUND(((0.8*'Side MDB'!W44+0.2*'Side Pole'!N44)+(IF('Side MDB'!X44="N/A",(0.8*'Side MDB'!W44+0.2*'Side Pole'!N44),'Side MDB'!X44)))/2,3)</f>
        <v>3.5999999999999997E-2</v>
      </c>
      <c r="U44" s="174">
        <f t="shared" si="27"/>
        <v>0.24</v>
      </c>
      <c r="V44" s="25">
        <f t="shared" si="28"/>
        <v>5</v>
      </c>
      <c r="W44" s="16"/>
      <c r="X44" s="16"/>
      <c r="Y44" s="175"/>
      <c r="Z44" s="175"/>
      <c r="AA44" s="175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</row>
    <row r="45" spans="1:38" ht="13.9" customHeight="1">
      <c r="A45" s="178">
        <v>10639</v>
      </c>
      <c r="B45" s="168" t="s">
        <v>252</v>
      </c>
      <c r="C45" s="169" t="str">
        <f>Rollover!A45</f>
        <v>Dodge</v>
      </c>
      <c r="D45" s="169" t="str">
        <f>Rollover!B45</f>
        <v>Grand Caravan Minivan FWD</v>
      </c>
      <c r="E45" s="68" t="s">
        <v>189</v>
      </c>
      <c r="F45" s="170">
        <f>Rollover!C45</f>
        <v>2019</v>
      </c>
      <c r="G45" s="171">
        <v>311.89499999999998</v>
      </c>
      <c r="H45" s="12">
        <v>23.786000000000001</v>
      </c>
      <c r="I45" s="12">
        <v>35.215000000000003</v>
      </c>
      <c r="J45" s="172">
        <v>27.26</v>
      </c>
      <c r="K45" s="13">
        <v>2715.4639999999999</v>
      </c>
      <c r="L45" s="26">
        <f t="shared" si="20"/>
        <v>1.0433248173635128E-2</v>
      </c>
      <c r="M45" s="27">
        <f t="shared" si="21"/>
        <v>2.2910927435812665E-2</v>
      </c>
      <c r="N45" s="26">
        <f t="shared" si="22"/>
        <v>3.3000000000000002E-2</v>
      </c>
      <c r="O45" s="6">
        <f t="shared" si="23"/>
        <v>0.22</v>
      </c>
      <c r="P45" s="25">
        <f t="shared" si="24"/>
        <v>5</v>
      </c>
      <c r="Q45" s="173">
        <f>ROUND((0.8*'Side MDB'!W45+0.2*'Side Pole'!N45),3)</f>
        <v>5.3999999999999999E-2</v>
      </c>
      <c r="R45" s="174">
        <f t="shared" si="25"/>
        <v>0.36</v>
      </c>
      <c r="S45" s="121">
        <f t="shared" si="26"/>
        <v>5</v>
      </c>
      <c r="T45" s="174">
        <f>ROUND(((0.8*'Side MDB'!W45+0.2*'Side Pole'!N45)+(IF('Side MDB'!X45="N/A",(0.8*'Side MDB'!W45+0.2*'Side Pole'!N45),'Side MDB'!X45)))/2,3)</f>
        <v>5.6000000000000001E-2</v>
      </c>
      <c r="U45" s="174">
        <f t="shared" si="27"/>
        <v>0.37</v>
      </c>
      <c r="V45" s="25">
        <f t="shared" si="28"/>
        <v>5</v>
      </c>
      <c r="W45" s="16"/>
      <c r="X45" s="16"/>
      <c r="Y45" s="175"/>
      <c r="Z45" s="175"/>
      <c r="AA45" s="175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</row>
    <row r="46" spans="1:38" ht="13.9" customHeight="1">
      <c r="A46" s="167">
        <v>10649</v>
      </c>
      <c r="B46" s="168" t="s">
        <v>270</v>
      </c>
      <c r="C46" s="169" t="str">
        <f>Rollover!A46</f>
        <v>Ford</v>
      </c>
      <c r="D46" s="169" t="str">
        <f>Rollover!B46</f>
        <v>Edge SUV FWD</v>
      </c>
      <c r="E46" s="68" t="s">
        <v>191</v>
      </c>
      <c r="F46" s="170">
        <f>Rollover!C46</f>
        <v>2019</v>
      </c>
      <c r="G46" s="171">
        <v>256.90800000000002</v>
      </c>
      <c r="H46" s="12">
        <v>18.774999999999999</v>
      </c>
      <c r="I46" s="12">
        <v>37.728000000000002</v>
      </c>
      <c r="J46" s="172">
        <v>17.215</v>
      </c>
      <c r="K46" s="13">
        <v>1892.5509999999999</v>
      </c>
      <c r="L46" s="26">
        <f t="shared" si="20"/>
        <v>5.0484777619147431E-3</v>
      </c>
      <c r="M46" s="27">
        <f t="shared" si="21"/>
        <v>1.0702665980722923E-2</v>
      </c>
      <c r="N46" s="26">
        <f t="shared" si="22"/>
        <v>1.6E-2</v>
      </c>
      <c r="O46" s="6">
        <f t="shared" si="23"/>
        <v>0.11</v>
      </c>
      <c r="P46" s="25">
        <f t="shared" si="24"/>
        <v>5</v>
      </c>
      <c r="Q46" s="173">
        <f>ROUND((0.8*'Side MDB'!W46+0.2*'Side Pole'!N46),3)</f>
        <v>5.8999999999999997E-2</v>
      </c>
      <c r="R46" s="174">
        <f t="shared" si="25"/>
        <v>0.39</v>
      </c>
      <c r="S46" s="121">
        <f t="shared" si="26"/>
        <v>5</v>
      </c>
      <c r="T46" s="174">
        <f>ROUND(((0.8*'Side MDB'!W46+0.2*'Side Pole'!N46)+(IF('Side MDB'!X46="N/A",(0.8*'Side MDB'!W46+0.2*'Side Pole'!N46),'Side MDB'!X46)))/2,3)</f>
        <v>4.2000000000000003E-2</v>
      </c>
      <c r="U46" s="174">
        <f t="shared" si="27"/>
        <v>0.28000000000000003</v>
      </c>
      <c r="V46" s="25">
        <f t="shared" si="28"/>
        <v>5</v>
      </c>
      <c r="W46" s="16"/>
      <c r="X46" s="16"/>
      <c r="Y46" s="175"/>
      <c r="Z46" s="175"/>
      <c r="AA46" s="175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</row>
    <row r="47" spans="1:38" ht="13.9" customHeight="1">
      <c r="A47" s="167">
        <v>10649</v>
      </c>
      <c r="B47" s="168" t="s">
        <v>270</v>
      </c>
      <c r="C47" s="169" t="str">
        <f>Rollover!A47</f>
        <v>Ford</v>
      </c>
      <c r="D47" s="169" t="str">
        <f>Rollover!B47</f>
        <v>Edge SUV AWD</v>
      </c>
      <c r="E47" s="68" t="s">
        <v>191</v>
      </c>
      <c r="F47" s="170">
        <f>Rollover!C47</f>
        <v>2019</v>
      </c>
      <c r="G47" s="171">
        <v>256.90800000000002</v>
      </c>
      <c r="H47" s="12">
        <v>18.774999999999999</v>
      </c>
      <c r="I47" s="12">
        <v>37.728000000000002</v>
      </c>
      <c r="J47" s="172">
        <v>17.215</v>
      </c>
      <c r="K47" s="13">
        <v>1892.5509999999999</v>
      </c>
      <c r="L47" s="26">
        <f t="shared" si="11"/>
        <v>5.0484777619147431E-3</v>
      </c>
      <c r="M47" s="27">
        <f t="shared" si="12"/>
        <v>1.0702665980722923E-2</v>
      </c>
      <c r="N47" s="26">
        <f t="shared" si="13"/>
        <v>1.6E-2</v>
      </c>
      <c r="O47" s="6">
        <f t="shared" si="14"/>
        <v>0.11</v>
      </c>
      <c r="P47" s="25">
        <f t="shared" si="15"/>
        <v>5</v>
      </c>
      <c r="Q47" s="173">
        <f>ROUND((0.8*'Side MDB'!W47+0.2*'Side Pole'!N47),3)</f>
        <v>5.8999999999999997E-2</v>
      </c>
      <c r="R47" s="174">
        <f t="shared" si="16"/>
        <v>0.39</v>
      </c>
      <c r="S47" s="121">
        <f t="shared" si="17"/>
        <v>5</v>
      </c>
      <c r="T47" s="174">
        <f>ROUND(((0.8*'Side MDB'!W47+0.2*'Side Pole'!N47)+(IF('Side MDB'!X47="N/A",(0.8*'Side MDB'!W47+0.2*'Side Pole'!N47),'Side MDB'!X47)))/2,3)</f>
        <v>4.2000000000000003E-2</v>
      </c>
      <c r="U47" s="174">
        <f t="shared" si="18"/>
        <v>0.28000000000000003</v>
      </c>
      <c r="V47" s="25">
        <f t="shared" si="19"/>
        <v>5</v>
      </c>
      <c r="W47" s="16"/>
      <c r="X47" s="16"/>
      <c r="Y47" s="175"/>
      <c r="Z47" s="175"/>
      <c r="AA47" s="175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</row>
    <row r="48" spans="1:38" ht="13.9" customHeight="1">
      <c r="A48" s="167">
        <v>10649</v>
      </c>
      <c r="B48" s="168" t="s">
        <v>270</v>
      </c>
      <c r="C48" s="182" t="str">
        <f>Rollover!A48</f>
        <v>Lincoln</v>
      </c>
      <c r="D48" s="182" t="str">
        <f>Rollover!B48</f>
        <v>Nautilus SUV FWD</v>
      </c>
      <c r="E48" s="68" t="s">
        <v>191</v>
      </c>
      <c r="F48" s="170">
        <f>Rollover!C48</f>
        <v>2019</v>
      </c>
      <c r="G48" s="171">
        <v>256.90800000000002</v>
      </c>
      <c r="H48" s="12">
        <v>18.774999999999999</v>
      </c>
      <c r="I48" s="12">
        <v>37.728000000000002</v>
      </c>
      <c r="J48" s="172">
        <v>17.215</v>
      </c>
      <c r="K48" s="13">
        <v>1892.5509999999999</v>
      </c>
      <c r="L48" s="26">
        <f t="shared" si="11"/>
        <v>5.0484777619147431E-3</v>
      </c>
      <c r="M48" s="27">
        <f t="shared" si="12"/>
        <v>1.0702665980722923E-2</v>
      </c>
      <c r="N48" s="26">
        <f t="shared" si="13"/>
        <v>1.6E-2</v>
      </c>
      <c r="O48" s="6">
        <f t="shared" si="14"/>
        <v>0.11</v>
      </c>
      <c r="P48" s="25">
        <f t="shared" si="15"/>
        <v>5</v>
      </c>
      <c r="Q48" s="173">
        <f>ROUND((0.8*'Side MDB'!W48+0.2*'Side Pole'!N48),3)</f>
        <v>5.8999999999999997E-2</v>
      </c>
      <c r="R48" s="174">
        <f t="shared" si="16"/>
        <v>0.39</v>
      </c>
      <c r="S48" s="121">
        <f t="shared" si="17"/>
        <v>5</v>
      </c>
      <c r="T48" s="174">
        <f>ROUND(((0.8*'Side MDB'!W48+0.2*'Side Pole'!N48)+(IF('Side MDB'!X48="N/A",(0.8*'Side MDB'!W48+0.2*'Side Pole'!N48),'Side MDB'!X48)))/2,3)</f>
        <v>4.2000000000000003E-2</v>
      </c>
      <c r="U48" s="174">
        <f t="shared" si="18"/>
        <v>0.28000000000000003</v>
      </c>
      <c r="V48" s="25">
        <f t="shared" si="19"/>
        <v>5</v>
      </c>
      <c r="W48" s="16"/>
      <c r="X48" s="16"/>
      <c r="Y48" s="175"/>
      <c r="Z48" s="175"/>
      <c r="AA48" s="175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</row>
    <row r="49" spans="1:38" ht="13.9" customHeight="1">
      <c r="A49" s="167">
        <v>10649</v>
      </c>
      <c r="B49" s="168" t="s">
        <v>270</v>
      </c>
      <c r="C49" s="182" t="str">
        <f>Rollover!A49</f>
        <v>Lincoln</v>
      </c>
      <c r="D49" s="182" t="str">
        <f>Rollover!B49</f>
        <v>Nautilus SUV AWD</v>
      </c>
      <c r="E49" s="68" t="s">
        <v>191</v>
      </c>
      <c r="F49" s="170">
        <f>Rollover!C49</f>
        <v>2019</v>
      </c>
      <c r="G49" s="171">
        <v>256.90800000000002</v>
      </c>
      <c r="H49" s="12">
        <v>18.774999999999999</v>
      </c>
      <c r="I49" s="12">
        <v>37.728000000000002</v>
      </c>
      <c r="J49" s="172">
        <v>17.215</v>
      </c>
      <c r="K49" s="13">
        <v>1892.5509999999999</v>
      </c>
      <c r="L49" s="26">
        <f t="shared" si="11"/>
        <v>5.0484777619147431E-3</v>
      </c>
      <c r="M49" s="27">
        <f t="shared" si="12"/>
        <v>1.0702665980722923E-2</v>
      </c>
      <c r="N49" s="26">
        <f t="shared" si="13"/>
        <v>1.6E-2</v>
      </c>
      <c r="O49" s="6">
        <f t="shared" si="14"/>
        <v>0.11</v>
      </c>
      <c r="P49" s="25">
        <f t="shared" si="15"/>
        <v>5</v>
      </c>
      <c r="Q49" s="173">
        <f>ROUND((0.8*'Side MDB'!W49+0.2*'Side Pole'!N49),3)</f>
        <v>5.8999999999999997E-2</v>
      </c>
      <c r="R49" s="174">
        <f t="shared" si="16"/>
        <v>0.39</v>
      </c>
      <c r="S49" s="121">
        <f t="shared" si="17"/>
        <v>5</v>
      </c>
      <c r="T49" s="174">
        <f>ROUND(((0.8*'Side MDB'!W49+0.2*'Side Pole'!N49)+(IF('Side MDB'!X49="N/A",(0.8*'Side MDB'!W49+0.2*'Side Pole'!N49),'Side MDB'!X49)))/2,3)</f>
        <v>4.2000000000000003E-2</v>
      </c>
      <c r="U49" s="174">
        <f t="shared" si="18"/>
        <v>0.28000000000000003</v>
      </c>
      <c r="V49" s="25">
        <f t="shared" si="19"/>
        <v>5</v>
      </c>
      <c r="W49" s="16"/>
      <c r="X49" s="16"/>
      <c r="Y49" s="175"/>
      <c r="Z49" s="175"/>
      <c r="AA49" s="175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</row>
    <row r="50" spans="1:38" ht="13.9" customHeight="1">
      <c r="A50" s="167">
        <v>10777</v>
      </c>
      <c r="B50" s="168" t="s">
        <v>358</v>
      </c>
      <c r="C50" s="169" t="str">
        <f>Rollover!A50</f>
        <v>Ford</v>
      </c>
      <c r="D50" s="169" t="str">
        <f>Rollover!B50</f>
        <v>F-150 SuperCab PU/EC 2WD</v>
      </c>
      <c r="E50" s="68" t="s">
        <v>189</v>
      </c>
      <c r="F50" s="170">
        <f>Rollover!C50</f>
        <v>2019</v>
      </c>
      <c r="G50" s="171">
        <v>384.10300000000001</v>
      </c>
      <c r="H50" s="12">
        <v>23.21</v>
      </c>
      <c r="I50" s="12">
        <v>28.248000000000001</v>
      </c>
      <c r="J50" s="172">
        <v>18.530999999999999</v>
      </c>
      <c r="K50" s="13">
        <v>1865.6130000000001</v>
      </c>
      <c r="L50" s="26">
        <f t="shared" si="11"/>
        <v>2.1230533051863607E-2</v>
      </c>
      <c r="M50" s="27">
        <f t="shared" si="12"/>
        <v>1.0437851756130727E-2</v>
      </c>
      <c r="N50" s="26">
        <f t="shared" si="13"/>
        <v>3.1E-2</v>
      </c>
      <c r="O50" s="6">
        <f t="shared" si="14"/>
        <v>0.21</v>
      </c>
      <c r="P50" s="25">
        <f t="shared" si="15"/>
        <v>5</v>
      </c>
      <c r="Q50" s="173">
        <f>ROUND((0.8*'Side MDB'!W50+0.2*'Side Pole'!N50),3)</f>
        <v>2.5999999999999999E-2</v>
      </c>
      <c r="R50" s="174">
        <f t="shared" si="16"/>
        <v>0.17</v>
      </c>
      <c r="S50" s="121">
        <f t="shared" si="17"/>
        <v>5</v>
      </c>
      <c r="T50" s="174">
        <f>ROUND(((0.8*'Side MDB'!W50+0.2*'Side Pole'!N50)+(IF('Side MDB'!X50="N/A",(0.8*'Side MDB'!W50+0.2*'Side Pole'!N50),'Side MDB'!X50)))/2,3)</f>
        <v>1.4999999999999999E-2</v>
      </c>
      <c r="U50" s="174">
        <f t="shared" si="18"/>
        <v>0.1</v>
      </c>
      <c r="V50" s="25">
        <f t="shared" si="19"/>
        <v>5</v>
      </c>
      <c r="W50" s="16"/>
      <c r="X50" s="16"/>
      <c r="Y50" s="175"/>
      <c r="Z50" s="175"/>
      <c r="AA50" s="175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</row>
    <row r="51" spans="1:38" ht="13.9" customHeight="1">
      <c r="A51" s="167">
        <v>10777</v>
      </c>
      <c r="B51" s="168" t="s">
        <v>358</v>
      </c>
      <c r="C51" s="169" t="str">
        <f>Rollover!A51</f>
        <v>Ford</v>
      </c>
      <c r="D51" s="169" t="str">
        <f>Rollover!B51</f>
        <v>F-150 SuperCab PU/EC 4WD</v>
      </c>
      <c r="E51" s="68" t="s">
        <v>189</v>
      </c>
      <c r="F51" s="170">
        <f>Rollover!C51</f>
        <v>2019</v>
      </c>
      <c r="G51" s="171">
        <v>384.10300000000001</v>
      </c>
      <c r="H51" s="12">
        <v>23.21</v>
      </c>
      <c r="I51" s="12">
        <v>28.248000000000001</v>
      </c>
      <c r="J51" s="172">
        <v>18.530999999999999</v>
      </c>
      <c r="K51" s="172">
        <v>1865.6130000000001</v>
      </c>
      <c r="L51" s="26">
        <f t="shared" si="11"/>
        <v>2.1230533051863607E-2</v>
      </c>
      <c r="M51" s="27">
        <f t="shared" si="12"/>
        <v>1.0437851756130727E-2</v>
      </c>
      <c r="N51" s="26">
        <f t="shared" si="13"/>
        <v>3.1E-2</v>
      </c>
      <c r="O51" s="6">
        <f t="shared" si="14"/>
        <v>0.21</v>
      </c>
      <c r="P51" s="25">
        <f t="shared" si="15"/>
        <v>5</v>
      </c>
      <c r="Q51" s="173">
        <f>ROUND((0.8*'Side MDB'!W51+0.2*'Side Pole'!N51),3)</f>
        <v>2.5999999999999999E-2</v>
      </c>
      <c r="R51" s="174">
        <f t="shared" si="16"/>
        <v>0.17</v>
      </c>
      <c r="S51" s="121">
        <f t="shared" si="17"/>
        <v>5</v>
      </c>
      <c r="T51" s="174">
        <f>ROUND(((0.8*'Side MDB'!W51+0.2*'Side Pole'!N51)+(IF('Side MDB'!X51="N/A",(0.8*'Side MDB'!W51+0.2*'Side Pole'!N51),'Side MDB'!X51)))/2,3)</f>
        <v>1.4999999999999999E-2</v>
      </c>
      <c r="U51" s="174">
        <f t="shared" si="18"/>
        <v>0.1</v>
      </c>
      <c r="V51" s="25">
        <f t="shared" si="19"/>
        <v>5</v>
      </c>
      <c r="W51" s="16"/>
      <c r="X51" s="16"/>
      <c r="Y51" s="175"/>
      <c r="Z51" s="175"/>
      <c r="AA51" s="175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</row>
    <row r="52" spans="1:38" ht="13.9" customHeight="1">
      <c r="A52" s="167">
        <v>10777</v>
      </c>
      <c r="B52" s="168" t="s">
        <v>358</v>
      </c>
      <c r="C52" s="182" t="str">
        <f>Rollover!A52</f>
        <v>Ford</v>
      </c>
      <c r="D52" s="182" t="str">
        <f>Rollover!B52</f>
        <v>F-150 Regular Cab PU/RC 2WD</v>
      </c>
      <c r="E52" s="68" t="s">
        <v>189</v>
      </c>
      <c r="F52" s="170">
        <f>Rollover!C52</f>
        <v>2019</v>
      </c>
      <c r="G52" s="171">
        <v>384.10300000000001</v>
      </c>
      <c r="H52" s="12">
        <v>23.21</v>
      </c>
      <c r="I52" s="12">
        <v>28.248000000000001</v>
      </c>
      <c r="J52" s="172">
        <v>18.530999999999999</v>
      </c>
      <c r="K52" s="172">
        <v>1865.6130000000001</v>
      </c>
      <c r="L52" s="26">
        <f t="shared" si="11"/>
        <v>2.1230533051863607E-2</v>
      </c>
      <c r="M52" s="27">
        <f t="shared" si="12"/>
        <v>1.0437851756130727E-2</v>
      </c>
      <c r="N52" s="26">
        <f t="shared" si="13"/>
        <v>3.1E-2</v>
      </c>
      <c r="O52" s="6">
        <f t="shared" si="14"/>
        <v>0.21</v>
      </c>
      <c r="P52" s="25">
        <f t="shared" si="15"/>
        <v>5</v>
      </c>
      <c r="Q52" s="173">
        <f>ROUND((0.8*'Side MDB'!W52+0.2*'Side Pole'!N52),3)</f>
        <v>2.5999999999999999E-2</v>
      </c>
      <c r="R52" s="174">
        <f t="shared" si="16"/>
        <v>0.17</v>
      </c>
      <c r="S52" s="121">
        <f t="shared" si="17"/>
        <v>5</v>
      </c>
      <c r="T52" s="174">
        <f>ROUND(((0.8*'Side MDB'!W52+0.2*'Side Pole'!N52)+(IF('Side MDB'!X52="N/A",(0.8*'Side MDB'!W52+0.2*'Side Pole'!N52),'Side MDB'!X52)))/2,3)</f>
        <v>2.5999999999999999E-2</v>
      </c>
      <c r="U52" s="174">
        <f t="shared" si="18"/>
        <v>0.17</v>
      </c>
      <c r="V52" s="25">
        <f t="shared" si="19"/>
        <v>5</v>
      </c>
      <c r="W52" s="16"/>
      <c r="X52" s="16"/>
      <c r="Y52" s="175"/>
      <c r="Z52" s="175"/>
      <c r="AA52" s="175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</row>
    <row r="53" spans="1:38" ht="13.9" customHeight="1">
      <c r="A53" s="167">
        <v>10777</v>
      </c>
      <c r="B53" s="168" t="s">
        <v>358</v>
      </c>
      <c r="C53" s="182" t="str">
        <f>Rollover!A53</f>
        <v>Ford</v>
      </c>
      <c r="D53" s="182" t="str">
        <f>Rollover!B53</f>
        <v>F-150 Regular Cab PU/RC 4WD</v>
      </c>
      <c r="E53" s="68" t="s">
        <v>189</v>
      </c>
      <c r="F53" s="170">
        <f>Rollover!C53</f>
        <v>2019</v>
      </c>
      <c r="G53" s="171">
        <v>384.10300000000001</v>
      </c>
      <c r="H53" s="12">
        <v>23.21</v>
      </c>
      <c r="I53" s="12">
        <v>28.248000000000001</v>
      </c>
      <c r="J53" s="172">
        <v>18.530999999999999</v>
      </c>
      <c r="K53" s="172">
        <v>1865.6130000000001</v>
      </c>
      <c r="L53" s="26">
        <f t="shared" si="11"/>
        <v>2.1230533051863607E-2</v>
      </c>
      <c r="M53" s="27">
        <f t="shared" si="12"/>
        <v>1.0437851756130727E-2</v>
      </c>
      <c r="N53" s="26">
        <f t="shared" si="13"/>
        <v>3.1E-2</v>
      </c>
      <c r="O53" s="6">
        <f t="shared" si="14"/>
        <v>0.21</v>
      </c>
      <c r="P53" s="25">
        <f t="shared" si="15"/>
        <v>5</v>
      </c>
      <c r="Q53" s="173">
        <f>ROUND((0.8*'Side MDB'!W53+0.2*'Side Pole'!N53),3)</f>
        <v>2.5999999999999999E-2</v>
      </c>
      <c r="R53" s="174">
        <f t="shared" si="16"/>
        <v>0.17</v>
      </c>
      <c r="S53" s="121">
        <f t="shared" si="17"/>
        <v>5</v>
      </c>
      <c r="T53" s="174">
        <f>ROUND(((0.8*'Side MDB'!W53+0.2*'Side Pole'!N53)+(IF('Side MDB'!X53="N/A",(0.8*'Side MDB'!W53+0.2*'Side Pole'!N53),'Side MDB'!X53)))/2,3)</f>
        <v>2.5999999999999999E-2</v>
      </c>
      <c r="U53" s="174">
        <f t="shared" si="18"/>
        <v>0.17</v>
      </c>
      <c r="V53" s="25">
        <f t="shared" si="19"/>
        <v>5</v>
      </c>
      <c r="W53" s="16"/>
      <c r="X53" s="16"/>
      <c r="Y53" s="175"/>
      <c r="Z53" s="175"/>
      <c r="AA53" s="175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</row>
    <row r="54" spans="1:38" ht="13.9" customHeight="1">
      <c r="A54" s="167">
        <v>10715</v>
      </c>
      <c r="B54" s="168" t="s">
        <v>315</v>
      </c>
      <c r="C54" s="169" t="str">
        <f>Rollover!A54</f>
        <v>Ford</v>
      </c>
      <c r="D54" s="169" t="str">
        <f>Rollover!B54</f>
        <v>F-250 Crew Cab PU/CC 2WD</v>
      </c>
      <c r="E54" s="68" t="s">
        <v>191</v>
      </c>
      <c r="F54" s="170">
        <f>Rollover!C54</f>
        <v>2019</v>
      </c>
      <c r="G54" s="171">
        <v>220.35300000000001</v>
      </c>
      <c r="H54" s="12">
        <v>20.59</v>
      </c>
      <c r="I54" s="12">
        <v>32.679000000000002</v>
      </c>
      <c r="J54" s="172">
        <v>20.861999999999998</v>
      </c>
      <c r="K54" s="13">
        <v>1887.6869999999999</v>
      </c>
      <c r="L54" s="26">
        <f t="shared" si="11"/>
        <v>2.7186825371752531E-3</v>
      </c>
      <c r="M54" s="27">
        <f t="shared" si="12"/>
        <v>1.0654363550633329E-2</v>
      </c>
      <c r="N54" s="26">
        <f t="shared" si="13"/>
        <v>1.2999999999999999E-2</v>
      </c>
      <c r="O54" s="6">
        <f t="shared" si="14"/>
        <v>0.09</v>
      </c>
      <c r="P54" s="25">
        <f t="shared" si="15"/>
        <v>5</v>
      </c>
      <c r="Q54" s="173">
        <f>ROUND((0.8*'Side MDB'!W54+0.2*'Side Pole'!N54),3)</f>
        <v>2.7E-2</v>
      </c>
      <c r="R54" s="174">
        <f t="shared" si="16"/>
        <v>0.18</v>
      </c>
      <c r="S54" s="121">
        <f t="shared" si="17"/>
        <v>5</v>
      </c>
      <c r="T54" s="174">
        <f>ROUND(((0.8*'Side MDB'!W54+0.2*'Side Pole'!N54)+(IF('Side MDB'!X54="N/A",(0.8*'Side MDB'!W54+0.2*'Side Pole'!N54),'Side MDB'!X54)))/2,3)</f>
        <v>1.4999999999999999E-2</v>
      </c>
      <c r="U54" s="174">
        <f t="shared" si="18"/>
        <v>0.1</v>
      </c>
      <c r="V54" s="25">
        <f t="shared" si="19"/>
        <v>5</v>
      </c>
      <c r="W54" s="16"/>
      <c r="X54" s="16"/>
      <c r="Y54" s="175"/>
      <c r="Z54" s="175"/>
      <c r="AA54" s="175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</row>
    <row r="55" spans="1:38" ht="13.9" customHeight="1">
      <c r="A55" s="178">
        <v>10715</v>
      </c>
      <c r="B55" s="179" t="s">
        <v>315</v>
      </c>
      <c r="C55" s="169" t="str">
        <f>Rollover!A55</f>
        <v>Ford</v>
      </c>
      <c r="D55" s="169" t="str">
        <f>Rollover!B55</f>
        <v>F-250 Crew Cab PU/CC 4WD</v>
      </c>
      <c r="E55" s="68" t="s">
        <v>191</v>
      </c>
      <c r="F55" s="170">
        <f>Rollover!C55</f>
        <v>2019</v>
      </c>
      <c r="G55" s="171">
        <v>220.35300000000001</v>
      </c>
      <c r="H55" s="12">
        <v>20.59</v>
      </c>
      <c r="I55" s="12">
        <v>32.679000000000002</v>
      </c>
      <c r="J55" s="172">
        <v>20.861999999999998</v>
      </c>
      <c r="K55" s="13">
        <v>1887.6869999999999</v>
      </c>
      <c r="L55" s="26">
        <f>NORMDIST(LN(G55),7.45231,0.73998,1)</f>
        <v>2.7186825371752531E-3</v>
      </c>
      <c r="M55" s="27">
        <f>1/(1+EXP(6.3055-0.00094*K55))</f>
        <v>1.0654363550633329E-2</v>
      </c>
      <c r="N55" s="26">
        <f>ROUND(1-(1-L55)*(1-M55),3)</f>
        <v>1.2999999999999999E-2</v>
      </c>
      <c r="O55" s="6">
        <f>ROUND(N55/0.15,2)</f>
        <v>0.09</v>
      </c>
      <c r="P55" s="25">
        <f>IF(O55&lt;0.67,5,IF(O55&lt;1,4,IF(O55&lt;1.33,3,IF(O55&lt;2.67,2,1))))</f>
        <v>5</v>
      </c>
      <c r="Q55" s="173">
        <f>ROUND((0.8*'Side MDB'!W55+0.2*'Side Pole'!N55),3)</f>
        <v>2.7E-2</v>
      </c>
      <c r="R55" s="174">
        <f>ROUND((Q55)/0.15,2)</f>
        <v>0.18</v>
      </c>
      <c r="S55" s="121">
        <f>IF(R55&lt;0.67,5,IF(R55&lt;1,4,IF(R55&lt;1.33,3,IF(R55&lt;2.67,2,1))))</f>
        <v>5</v>
      </c>
      <c r="T55" s="174">
        <f>ROUND(((0.8*'Side MDB'!W55+0.2*'Side Pole'!N55)+(IF('Side MDB'!X55="N/A",(0.8*'Side MDB'!W55+0.2*'Side Pole'!N55),'Side MDB'!X55)))/2,3)</f>
        <v>1.4999999999999999E-2</v>
      </c>
      <c r="U55" s="174">
        <f>ROUND((T55)/0.15,2)</f>
        <v>0.1</v>
      </c>
      <c r="V55" s="25">
        <f>IF(U55&lt;0.67,5,IF(U55&lt;1,4,IF(U55&lt;1.33,3,IF(U55&lt;2.67,2,1))))</f>
        <v>5</v>
      </c>
      <c r="W55" s="16"/>
      <c r="X55" s="16"/>
      <c r="Y55" s="175"/>
      <c r="Z55" s="175"/>
      <c r="AA55" s="175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</row>
    <row r="56" spans="1:38" ht="13.9" customHeight="1">
      <c r="A56" s="167">
        <v>10773</v>
      </c>
      <c r="B56" s="168" t="s">
        <v>351</v>
      </c>
      <c r="C56" s="182" t="str">
        <f>Rollover!A56</f>
        <v>Honda</v>
      </c>
      <c r="D56" s="182" t="str">
        <f>Rollover!B56</f>
        <v>CR-V SUV AWD</v>
      </c>
      <c r="E56" s="68" t="s">
        <v>189</v>
      </c>
      <c r="F56" s="170">
        <f>Rollover!C56</f>
        <v>2019</v>
      </c>
      <c r="G56" s="171">
        <v>385.60700000000003</v>
      </c>
      <c r="H56" s="12">
        <v>22.135999999999999</v>
      </c>
      <c r="I56" s="12">
        <v>35.057000000000002</v>
      </c>
      <c r="J56" s="172">
        <v>17.399999999999999</v>
      </c>
      <c r="K56" s="13">
        <v>2416.4299999999998</v>
      </c>
      <c r="L56" s="26">
        <f t="shared" si="11"/>
        <v>2.1500948536665902E-2</v>
      </c>
      <c r="M56" s="27">
        <f t="shared" si="12"/>
        <v>1.7394463300493903E-2</v>
      </c>
      <c r="N56" s="26">
        <f t="shared" si="13"/>
        <v>3.9E-2</v>
      </c>
      <c r="O56" s="6">
        <f t="shared" si="14"/>
        <v>0.26</v>
      </c>
      <c r="P56" s="25">
        <f t="shared" si="15"/>
        <v>5</v>
      </c>
      <c r="Q56" s="173">
        <f>ROUND((0.8*'Side MDB'!W56+0.2*'Side Pole'!N56),3)</f>
        <v>0.03</v>
      </c>
      <c r="R56" s="174">
        <f t="shared" si="16"/>
        <v>0.2</v>
      </c>
      <c r="S56" s="121">
        <f t="shared" si="17"/>
        <v>5</v>
      </c>
      <c r="T56" s="174">
        <f>ROUND(((0.8*'Side MDB'!W56+0.2*'Side Pole'!N56)+(IF('Side MDB'!X56="N/A",(0.8*'Side MDB'!W56+0.2*'Side Pole'!N56),'Side MDB'!X56)))/2,3)</f>
        <v>2.5000000000000001E-2</v>
      </c>
      <c r="U56" s="174">
        <f t="shared" si="18"/>
        <v>0.17</v>
      </c>
      <c r="V56" s="25">
        <f t="shared" si="19"/>
        <v>5</v>
      </c>
      <c r="W56" s="16"/>
      <c r="X56" s="16"/>
      <c r="Y56" s="175"/>
      <c r="Z56" s="175"/>
      <c r="AA56" s="175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</row>
    <row r="57" spans="1:38" ht="13.9" customHeight="1">
      <c r="A57" s="167">
        <v>10773</v>
      </c>
      <c r="B57" s="168" t="s">
        <v>351</v>
      </c>
      <c r="C57" s="169" t="str">
        <f>Rollover!A57</f>
        <v>Honda</v>
      </c>
      <c r="D57" s="169" t="str">
        <f>Rollover!B57</f>
        <v>CR-V SUV FWD</v>
      </c>
      <c r="E57" s="68" t="s">
        <v>189</v>
      </c>
      <c r="F57" s="170">
        <f>Rollover!C57</f>
        <v>2019</v>
      </c>
      <c r="G57" s="171">
        <v>385.60700000000003</v>
      </c>
      <c r="H57" s="12">
        <v>22.135999999999999</v>
      </c>
      <c r="I57" s="12">
        <v>35.057000000000002</v>
      </c>
      <c r="J57" s="172">
        <v>17.399999999999999</v>
      </c>
      <c r="K57" s="13">
        <v>2416.4299999999998</v>
      </c>
      <c r="L57" s="26">
        <f t="shared" si="11"/>
        <v>2.1500948536665902E-2</v>
      </c>
      <c r="M57" s="27">
        <f t="shared" si="12"/>
        <v>1.7394463300493903E-2</v>
      </c>
      <c r="N57" s="26">
        <f t="shared" si="13"/>
        <v>3.9E-2</v>
      </c>
      <c r="O57" s="6">
        <f t="shared" si="14"/>
        <v>0.26</v>
      </c>
      <c r="P57" s="25">
        <f t="shared" si="15"/>
        <v>5</v>
      </c>
      <c r="Q57" s="173">
        <f>ROUND((0.8*'Side MDB'!W57+0.2*'Side Pole'!N57),3)</f>
        <v>0.03</v>
      </c>
      <c r="R57" s="174">
        <f t="shared" si="16"/>
        <v>0.2</v>
      </c>
      <c r="S57" s="121">
        <f t="shared" si="17"/>
        <v>5</v>
      </c>
      <c r="T57" s="174">
        <f>ROUND(((0.8*'Side MDB'!W57+0.2*'Side Pole'!N57)+(IF('Side MDB'!X57="N/A",(0.8*'Side MDB'!W57+0.2*'Side Pole'!N57),'Side MDB'!X57)))/2,3)</f>
        <v>2.5000000000000001E-2</v>
      </c>
      <c r="U57" s="174">
        <f t="shared" si="18"/>
        <v>0.17</v>
      </c>
      <c r="V57" s="25">
        <f t="shared" si="19"/>
        <v>5</v>
      </c>
      <c r="W57" s="16"/>
      <c r="X57" s="16"/>
      <c r="Y57" s="175"/>
      <c r="Z57" s="175"/>
      <c r="AA57" s="175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</row>
    <row r="58" spans="1:38" ht="13.9" customHeight="1">
      <c r="A58" s="167">
        <v>10386</v>
      </c>
      <c r="B58" s="168" t="s">
        <v>198</v>
      </c>
      <c r="C58" s="169" t="str">
        <f>Rollover!A58</f>
        <v>Honda</v>
      </c>
      <c r="D58" s="169" t="str">
        <f>Rollover!B58</f>
        <v>Insight 4DR FWD</v>
      </c>
      <c r="E58" s="68" t="s">
        <v>88</v>
      </c>
      <c r="F58" s="170">
        <f>Rollover!C58</f>
        <v>2019</v>
      </c>
      <c r="G58" s="171">
        <v>279.09800000000001</v>
      </c>
      <c r="H58" s="12">
        <v>18.391999999999999</v>
      </c>
      <c r="I58" s="12">
        <v>38.293999999999997</v>
      </c>
      <c r="J58" s="172">
        <v>18.600000000000001</v>
      </c>
      <c r="K58" s="13">
        <v>2745.317</v>
      </c>
      <c r="L58" s="26">
        <f t="shared" si="11"/>
        <v>6.9364932131911576E-3</v>
      </c>
      <c r="M58" s="27">
        <f t="shared" si="12"/>
        <v>2.3547601820313548E-2</v>
      </c>
      <c r="N58" s="26">
        <f t="shared" si="13"/>
        <v>0.03</v>
      </c>
      <c r="O58" s="6">
        <f t="shared" si="14"/>
        <v>0.2</v>
      </c>
      <c r="P58" s="25">
        <f t="shared" si="15"/>
        <v>5</v>
      </c>
      <c r="Q58" s="173">
        <f>ROUND((0.8*'Side MDB'!W58+0.2*'Side Pole'!N58),3)</f>
        <v>4.9000000000000002E-2</v>
      </c>
      <c r="R58" s="174">
        <f t="shared" si="16"/>
        <v>0.33</v>
      </c>
      <c r="S58" s="121">
        <f t="shared" si="17"/>
        <v>5</v>
      </c>
      <c r="T58" s="174">
        <f>ROUND(((0.8*'Side MDB'!W58+0.2*'Side Pole'!N58)+(IF('Side MDB'!X58="N/A",(0.8*'Side MDB'!W58+0.2*'Side Pole'!N58),'Side MDB'!X58)))/2,3)</f>
        <v>3.4000000000000002E-2</v>
      </c>
      <c r="U58" s="174">
        <f t="shared" si="18"/>
        <v>0.23</v>
      </c>
      <c r="V58" s="25">
        <f t="shared" si="19"/>
        <v>5</v>
      </c>
      <c r="W58" s="16"/>
      <c r="X58" s="16"/>
      <c r="Y58" s="175"/>
      <c r="Z58" s="175"/>
      <c r="AA58" s="175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</row>
    <row r="59" spans="1:38" ht="12" customHeight="1">
      <c r="A59" s="168">
        <v>9325</v>
      </c>
      <c r="B59" s="168" t="s">
        <v>279</v>
      </c>
      <c r="C59" s="169" t="str">
        <f>Rollover!A59</f>
        <v>Honda</v>
      </c>
      <c r="D59" s="169" t="str">
        <f>Rollover!B59</f>
        <v>Passport SUV FWD</v>
      </c>
      <c r="E59" s="68" t="s">
        <v>88</v>
      </c>
      <c r="F59" s="170">
        <f>Rollover!C59</f>
        <v>2019</v>
      </c>
      <c r="G59" s="171">
        <v>406.351</v>
      </c>
      <c r="H59" s="12">
        <v>26.065000000000001</v>
      </c>
      <c r="I59" s="12">
        <v>44.625999999999998</v>
      </c>
      <c r="J59" s="172">
        <v>22.202000000000002</v>
      </c>
      <c r="K59" s="172">
        <v>3728.9009999999998</v>
      </c>
      <c r="L59" s="26">
        <f t="shared" si="11"/>
        <v>2.541686484517626E-2</v>
      </c>
      <c r="M59" s="27">
        <f t="shared" si="12"/>
        <v>5.7306180617715537E-2</v>
      </c>
      <c r="N59" s="26">
        <f t="shared" si="13"/>
        <v>8.1000000000000003E-2</v>
      </c>
      <c r="O59" s="6">
        <f t="shared" si="14"/>
        <v>0.54</v>
      </c>
      <c r="P59" s="25">
        <f t="shared" si="15"/>
        <v>5</v>
      </c>
      <c r="Q59" s="173">
        <f>ROUND((0.8*'Side MDB'!W59+0.2*'Side Pole'!N59),3)</f>
        <v>3.5999999999999997E-2</v>
      </c>
      <c r="R59" s="174">
        <f t="shared" si="16"/>
        <v>0.24</v>
      </c>
      <c r="S59" s="121">
        <f t="shared" si="17"/>
        <v>5</v>
      </c>
      <c r="T59" s="174">
        <f>ROUND(((0.8*'Side MDB'!W59+0.2*'Side Pole'!N59)+(IF('Side MDB'!X59="N/A",(0.8*'Side MDB'!W59+0.2*'Side Pole'!N59),'Side MDB'!X59)))/2,3)</f>
        <v>2.3E-2</v>
      </c>
      <c r="U59" s="174">
        <f t="shared" si="18"/>
        <v>0.15</v>
      </c>
      <c r="V59" s="25">
        <f t="shared" si="19"/>
        <v>5</v>
      </c>
      <c r="W59" s="16"/>
      <c r="X59" s="16"/>
      <c r="Y59" s="175"/>
      <c r="Z59" s="175"/>
      <c r="AA59" s="175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</row>
    <row r="60" spans="1:38" ht="13.9" customHeight="1">
      <c r="A60" s="168">
        <v>9325</v>
      </c>
      <c r="B60" s="168" t="s">
        <v>279</v>
      </c>
      <c r="C60" s="169" t="str">
        <f>Rollover!A60</f>
        <v>Honda</v>
      </c>
      <c r="D60" s="169" t="str">
        <f>Rollover!B60</f>
        <v>Passport SUV AWD</v>
      </c>
      <c r="E60" s="68" t="s">
        <v>88</v>
      </c>
      <c r="F60" s="170">
        <f>Rollover!C60</f>
        <v>2019</v>
      </c>
      <c r="G60" s="171">
        <v>406.351</v>
      </c>
      <c r="H60" s="12">
        <v>26.065000000000001</v>
      </c>
      <c r="I60" s="12">
        <v>44.625999999999998</v>
      </c>
      <c r="J60" s="172">
        <v>22.202000000000002</v>
      </c>
      <c r="K60" s="172">
        <v>3728.9009999999998</v>
      </c>
      <c r="L60" s="26">
        <f t="shared" si="11"/>
        <v>2.541686484517626E-2</v>
      </c>
      <c r="M60" s="27">
        <f t="shared" si="12"/>
        <v>5.7306180617715537E-2</v>
      </c>
      <c r="N60" s="26">
        <f t="shared" si="13"/>
        <v>8.1000000000000003E-2</v>
      </c>
      <c r="O60" s="6">
        <f t="shared" si="14"/>
        <v>0.54</v>
      </c>
      <c r="P60" s="25">
        <f t="shared" si="15"/>
        <v>5</v>
      </c>
      <c r="Q60" s="173">
        <f>ROUND((0.8*'Side MDB'!W60+0.2*'Side Pole'!N60),3)</f>
        <v>3.5999999999999997E-2</v>
      </c>
      <c r="R60" s="174">
        <f t="shared" si="16"/>
        <v>0.24</v>
      </c>
      <c r="S60" s="121">
        <f t="shared" si="17"/>
        <v>5</v>
      </c>
      <c r="T60" s="174">
        <f>ROUND(((0.8*'Side MDB'!W60+0.2*'Side Pole'!N60)+(IF('Side MDB'!X60="N/A",(0.8*'Side MDB'!W60+0.2*'Side Pole'!N60),'Side MDB'!X60)))/2,3)</f>
        <v>2.3E-2</v>
      </c>
      <c r="U60" s="174">
        <f t="shared" si="18"/>
        <v>0.15</v>
      </c>
      <c r="V60" s="25">
        <f t="shared" si="19"/>
        <v>5</v>
      </c>
      <c r="W60" s="16"/>
      <c r="X60" s="16"/>
      <c r="Y60" s="175"/>
      <c r="Z60" s="175"/>
      <c r="AA60" s="175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</row>
    <row r="61" spans="1:38" ht="13.9" customHeight="1">
      <c r="A61" s="167">
        <v>10661</v>
      </c>
      <c r="B61" s="168" t="s">
        <v>281</v>
      </c>
      <c r="C61" s="169" t="str">
        <f>Rollover!A61</f>
        <v>Hyundai</v>
      </c>
      <c r="D61" s="169" t="str">
        <f>Rollover!B61</f>
        <v>Kona SUV FWD</v>
      </c>
      <c r="E61" s="68" t="s">
        <v>189</v>
      </c>
      <c r="F61" s="170">
        <f>Rollover!C61</f>
        <v>2019</v>
      </c>
      <c r="G61" s="171">
        <v>195.715</v>
      </c>
      <c r="H61" s="12">
        <v>25.849</v>
      </c>
      <c r="I61" s="12">
        <v>33.926000000000002</v>
      </c>
      <c r="J61" s="172">
        <v>16.210999999999999</v>
      </c>
      <c r="K61" s="13">
        <v>3310.5390000000002</v>
      </c>
      <c r="L61" s="26">
        <f t="shared" si="11"/>
        <v>1.6402792373090606E-3</v>
      </c>
      <c r="M61" s="27">
        <f t="shared" si="12"/>
        <v>3.9407529831721425E-2</v>
      </c>
      <c r="N61" s="26">
        <f t="shared" si="13"/>
        <v>4.1000000000000002E-2</v>
      </c>
      <c r="O61" s="6">
        <f t="shared" si="14"/>
        <v>0.27</v>
      </c>
      <c r="P61" s="25">
        <f t="shared" si="15"/>
        <v>5</v>
      </c>
      <c r="Q61" s="173">
        <f>ROUND((0.8*'Side MDB'!W61+0.2*'Side Pole'!N61),3)</f>
        <v>5.8999999999999997E-2</v>
      </c>
      <c r="R61" s="174">
        <f t="shared" si="16"/>
        <v>0.39</v>
      </c>
      <c r="S61" s="121">
        <f t="shared" si="17"/>
        <v>5</v>
      </c>
      <c r="T61" s="174">
        <f>ROUND(((0.8*'Side MDB'!W61+0.2*'Side Pole'!N61)+(IF('Side MDB'!X61="N/A",(0.8*'Side MDB'!W61+0.2*'Side Pole'!N61),'Side MDB'!X61)))/2,3)</f>
        <v>4.8000000000000001E-2</v>
      </c>
      <c r="U61" s="174">
        <f t="shared" si="18"/>
        <v>0.32</v>
      </c>
      <c r="V61" s="25">
        <f t="shared" si="19"/>
        <v>5</v>
      </c>
      <c r="W61" s="16"/>
      <c r="X61" s="16"/>
      <c r="Y61" s="175"/>
      <c r="Z61" s="175"/>
      <c r="AA61" s="175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</row>
    <row r="62" spans="1:38" ht="13.9" customHeight="1">
      <c r="A62" s="167">
        <v>10661</v>
      </c>
      <c r="B62" s="168" t="s">
        <v>281</v>
      </c>
      <c r="C62" s="169" t="str">
        <f>Rollover!A62</f>
        <v>Hyundai</v>
      </c>
      <c r="D62" s="169" t="str">
        <f>Rollover!B62</f>
        <v>Kona SUV AWD</v>
      </c>
      <c r="E62" s="68" t="s">
        <v>189</v>
      </c>
      <c r="F62" s="170">
        <f>Rollover!C62</f>
        <v>2019</v>
      </c>
      <c r="G62" s="171">
        <v>195.715</v>
      </c>
      <c r="H62" s="12">
        <v>25.849</v>
      </c>
      <c r="I62" s="12">
        <v>33.926000000000002</v>
      </c>
      <c r="J62" s="172">
        <v>16.210999999999999</v>
      </c>
      <c r="K62" s="13">
        <v>3310.5390000000002</v>
      </c>
      <c r="L62" s="26">
        <f t="shared" si="11"/>
        <v>1.6402792373090606E-3</v>
      </c>
      <c r="M62" s="27">
        <f t="shared" si="12"/>
        <v>3.9407529831721425E-2</v>
      </c>
      <c r="N62" s="26">
        <f t="shared" si="13"/>
        <v>4.1000000000000002E-2</v>
      </c>
      <c r="O62" s="6">
        <f t="shared" si="14"/>
        <v>0.27</v>
      </c>
      <c r="P62" s="25">
        <f t="shared" si="15"/>
        <v>5</v>
      </c>
      <c r="Q62" s="173">
        <f>ROUND((0.8*'Side MDB'!W62+0.2*'Side Pole'!N62),3)</f>
        <v>5.8999999999999997E-2</v>
      </c>
      <c r="R62" s="174">
        <f t="shared" si="16"/>
        <v>0.39</v>
      </c>
      <c r="S62" s="121">
        <f t="shared" si="17"/>
        <v>5</v>
      </c>
      <c r="T62" s="174">
        <f>ROUND(((0.8*'Side MDB'!W62+0.2*'Side Pole'!N62)+(IF('Side MDB'!X62="N/A",(0.8*'Side MDB'!W62+0.2*'Side Pole'!N62),'Side MDB'!X62)))/2,3)</f>
        <v>4.8000000000000001E-2</v>
      </c>
      <c r="U62" s="174">
        <f t="shared" si="18"/>
        <v>0.32</v>
      </c>
      <c r="V62" s="25">
        <f t="shared" si="19"/>
        <v>5</v>
      </c>
      <c r="W62" s="16"/>
      <c r="X62" s="16"/>
      <c r="Y62" s="175"/>
      <c r="Z62" s="175"/>
      <c r="AA62" s="175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</row>
    <row r="63" spans="1:38" ht="13.9" customHeight="1">
      <c r="A63" s="167">
        <v>10644</v>
      </c>
      <c r="B63" s="168" t="s">
        <v>255</v>
      </c>
      <c r="C63" s="169" t="str">
        <f>Rollover!A63</f>
        <v>Hyundai</v>
      </c>
      <c r="D63" s="169" t="str">
        <f>Rollover!B63</f>
        <v>Santa Fe SUV FWD</v>
      </c>
      <c r="E63" s="68" t="s">
        <v>88</v>
      </c>
      <c r="F63" s="170">
        <f>Rollover!C63</f>
        <v>2019</v>
      </c>
      <c r="G63" s="171">
        <v>347.75900000000001</v>
      </c>
      <c r="H63" s="12">
        <v>18.484999999999999</v>
      </c>
      <c r="I63" s="12">
        <v>51.808999999999997</v>
      </c>
      <c r="J63" s="172">
        <v>20.838000000000001</v>
      </c>
      <c r="K63" s="13">
        <v>2735.7310000000002</v>
      </c>
      <c r="L63" s="26">
        <f t="shared" si="11"/>
        <v>1.5258975794787464E-2</v>
      </c>
      <c r="M63" s="27">
        <f t="shared" si="12"/>
        <v>2.3341301655798501E-2</v>
      </c>
      <c r="N63" s="26">
        <f t="shared" si="13"/>
        <v>3.7999999999999999E-2</v>
      </c>
      <c r="O63" s="6">
        <f t="shared" si="14"/>
        <v>0.25</v>
      </c>
      <c r="P63" s="25">
        <f t="shared" si="15"/>
        <v>5</v>
      </c>
      <c r="Q63" s="173">
        <f>ROUND((0.8*'Side MDB'!W63+0.2*'Side Pole'!N63),3)</f>
        <v>3.3000000000000002E-2</v>
      </c>
      <c r="R63" s="174">
        <f t="shared" si="16"/>
        <v>0.22</v>
      </c>
      <c r="S63" s="121">
        <f t="shared" si="17"/>
        <v>5</v>
      </c>
      <c r="T63" s="174">
        <f>ROUND(((0.8*'Side MDB'!W63+0.2*'Side Pole'!N63)+(IF('Side MDB'!X63="N/A",(0.8*'Side MDB'!W63+0.2*'Side Pole'!N63),'Side MDB'!X63)))/2,3)</f>
        <v>3.1E-2</v>
      </c>
      <c r="U63" s="174">
        <f t="shared" si="18"/>
        <v>0.21</v>
      </c>
      <c r="V63" s="25">
        <f t="shared" si="19"/>
        <v>5</v>
      </c>
      <c r="W63" s="16"/>
      <c r="X63" s="16"/>
      <c r="Y63" s="175"/>
      <c r="Z63" s="175"/>
      <c r="AA63" s="175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</row>
    <row r="64" spans="1:38" ht="13.9" customHeight="1">
      <c r="A64" s="167">
        <v>10644</v>
      </c>
      <c r="B64" s="168" t="s">
        <v>255</v>
      </c>
      <c r="C64" s="169" t="str">
        <f>Rollover!A64</f>
        <v>Hyundai</v>
      </c>
      <c r="D64" s="169" t="str">
        <f>Rollover!B64</f>
        <v>Santa Fe SUV AWD</v>
      </c>
      <c r="E64" s="68" t="s">
        <v>88</v>
      </c>
      <c r="F64" s="170">
        <f>Rollover!C64</f>
        <v>2019</v>
      </c>
      <c r="G64" s="171">
        <v>347.75900000000001</v>
      </c>
      <c r="H64" s="12">
        <v>18.484999999999999</v>
      </c>
      <c r="I64" s="12">
        <v>51.808999999999997</v>
      </c>
      <c r="J64" s="172">
        <v>20.838000000000001</v>
      </c>
      <c r="K64" s="13">
        <v>2735.7310000000002</v>
      </c>
      <c r="L64" s="26">
        <f t="shared" si="11"/>
        <v>1.5258975794787464E-2</v>
      </c>
      <c r="M64" s="27">
        <f t="shared" si="12"/>
        <v>2.3341301655798501E-2</v>
      </c>
      <c r="N64" s="26">
        <f t="shared" si="13"/>
        <v>3.7999999999999999E-2</v>
      </c>
      <c r="O64" s="6">
        <f t="shared" si="14"/>
        <v>0.25</v>
      </c>
      <c r="P64" s="25">
        <f t="shared" si="15"/>
        <v>5</v>
      </c>
      <c r="Q64" s="173">
        <f>ROUND((0.8*'Side MDB'!W64+0.2*'Side Pole'!N64),3)</f>
        <v>3.3000000000000002E-2</v>
      </c>
      <c r="R64" s="174">
        <f t="shared" si="16"/>
        <v>0.22</v>
      </c>
      <c r="S64" s="121">
        <f t="shared" si="17"/>
        <v>5</v>
      </c>
      <c r="T64" s="174">
        <f>ROUND(((0.8*'Side MDB'!W64+0.2*'Side Pole'!N64)+(IF('Side MDB'!X64="N/A",(0.8*'Side MDB'!W64+0.2*'Side Pole'!N64),'Side MDB'!X64)))/2,3)</f>
        <v>3.1E-2</v>
      </c>
      <c r="U64" s="174">
        <f t="shared" si="18"/>
        <v>0.21</v>
      </c>
      <c r="V64" s="25">
        <f t="shared" si="19"/>
        <v>5</v>
      </c>
      <c r="W64" s="16"/>
      <c r="X64" s="16"/>
      <c r="Y64" s="175"/>
      <c r="Z64" s="175"/>
      <c r="AA64" s="175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</row>
    <row r="65" spans="1:38" ht="13.9" customHeight="1">
      <c r="A65" s="167">
        <v>10717</v>
      </c>
      <c r="B65" s="168" t="s">
        <v>318</v>
      </c>
      <c r="C65" s="169" t="str">
        <f>Rollover!A65</f>
        <v>Infiniti</v>
      </c>
      <c r="D65" s="169" t="str">
        <f>Rollover!B65</f>
        <v>QX50 SUV FWD</v>
      </c>
      <c r="E65" s="68" t="s">
        <v>186</v>
      </c>
      <c r="F65" s="170">
        <f>Rollover!C65</f>
        <v>2019</v>
      </c>
      <c r="G65" s="171">
        <v>183.208</v>
      </c>
      <c r="H65" s="12">
        <v>20.818999999999999</v>
      </c>
      <c r="I65" s="12">
        <v>37.820999999999998</v>
      </c>
      <c r="J65" s="172">
        <v>22.175000000000001</v>
      </c>
      <c r="K65" s="13">
        <v>2368.1390000000001</v>
      </c>
      <c r="L65" s="26">
        <f t="shared" si="11"/>
        <v>1.2252413336923454E-3</v>
      </c>
      <c r="M65" s="27">
        <f t="shared" si="12"/>
        <v>1.6635361751889337E-2</v>
      </c>
      <c r="N65" s="26">
        <f t="shared" si="13"/>
        <v>1.7999999999999999E-2</v>
      </c>
      <c r="O65" s="6">
        <f t="shared" si="14"/>
        <v>0.12</v>
      </c>
      <c r="P65" s="25">
        <f t="shared" si="15"/>
        <v>5</v>
      </c>
      <c r="Q65" s="173">
        <f>ROUND((0.8*'Side MDB'!W65+0.2*'Side Pole'!N65),3)</f>
        <v>4.8000000000000001E-2</v>
      </c>
      <c r="R65" s="174">
        <f t="shared" si="16"/>
        <v>0.32</v>
      </c>
      <c r="S65" s="121">
        <f t="shared" si="17"/>
        <v>5</v>
      </c>
      <c r="T65" s="174">
        <f>ROUND(((0.8*'Side MDB'!W65+0.2*'Side Pole'!N65)+(IF('Side MDB'!X65="N/A",(0.8*'Side MDB'!W65+0.2*'Side Pole'!N65),'Side MDB'!X65)))/2,3)</f>
        <v>3.3000000000000002E-2</v>
      </c>
      <c r="U65" s="174">
        <f t="shared" si="18"/>
        <v>0.22</v>
      </c>
      <c r="V65" s="25">
        <f t="shared" si="19"/>
        <v>5</v>
      </c>
      <c r="W65" s="16"/>
      <c r="X65" s="16"/>
      <c r="Y65" s="175"/>
      <c r="Z65" s="175"/>
      <c r="AA65" s="175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</row>
    <row r="66" spans="1:38" ht="13.9" customHeight="1">
      <c r="A66" s="167">
        <v>10717</v>
      </c>
      <c r="B66" s="168" t="s">
        <v>318</v>
      </c>
      <c r="C66" s="169" t="str">
        <f>Rollover!A66</f>
        <v>Infiniti</v>
      </c>
      <c r="D66" s="169" t="str">
        <f>Rollover!B66</f>
        <v>QX50 SUV AWD</v>
      </c>
      <c r="E66" s="68" t="s">
        <v>186</v>
      </c>
      <c r="F66" s="170">
        <f>Rollover!C66</f>
        <v>2019</v>
      </c>
      <c r="G66" s="171">
        <v>183.208</v>
      </c>
      <c r="H66" s="12">
        <v>20.818999999999999</v>
      </c>
      <c r="I66" s="12">
        <v>37.820999999999998</v>
      </c>
      <c r="J66" s="172">
        <v>22.175000000000001</v>
      </c>
      <c r="K66" s="13">
        <v>2368.1390000000001</v>
      </c>
      <c r="L66" s="26">
        <f t="shared" si="11"/>
        <v>1.2252413336923454E-3</v>
      </c>
      <c r="M66" s="27">
        <f t="shared" si="12"/>
        <v>1.6635361751889337E-2</v>
      </c>
      <c r="N66" s="26">
        <f t="shared" si="13"/>
        <v>1.7999999999999999E-2</v>
      </c>
      <c r="O66" s="6">
        <f t="shared" si="14"/>
        <v>0.12</v>
      </c>
      <c r="P66" s="25">
        <f t="shared" si="15"/>
        <v>5</v>
      </c>
      <c r="Q66" s="173">
        <f>ROUND((0.8*'Side MDB'!W66+0.2*'Side Pole'!N66),3)</f>
        <v>4.8000000000000001E-2</v>
      </c>
      <c r="R66" s="174">
        <f t="shared" si="16"/>
        <v>0.32</v>
      </c>
      <c r="S66" s="121">
        <f t="shared" si="17"/>
        <v>5</v>
      </c>
      <c r="T66" s="174">
        <f>ROUND(((0.8*'Side MDB'!W66+0.2*'Side Pole'!N66)+(IF('Side MDB'!X66="N/A",(0.8*'Side MDB'!W66+0.2*'Side Pole'!N66),'Side MDB'!X66)))/2,3)</f>
        <v>3.3000000000000002E-2</v>
      </c>
      <c r="U66" s="174">
        <f t="shared" si="18"/>
        <v>0.22</v>
      </c>
      <c r="V66" s="25">
        <f t="shared" si="19"/>
        <v>5</v>
      </c>
      <c r="W66" s="16"/>
      <c r="X66" s="16"/>
      <c r="Y66" s="175"/>
      <c r="Z66" s="175"/>
      <c r="AA66" s="175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</row>
    <row r="67" spans="1:38" ht="13.9" customHeight="1">
      <c r="A67" s="168">
        <v>8499</v>
      </c>
      <c r="B67" s="168" t="s">
        <v>206</v>
      </c>
      <c r="C67" s="169" t="str">
        <f>Rollover!A67</f>
        <v>Jeep</v>
      </c>
      <c r="D67" s="169" t="str">
        <f>Rollover!B67</f>
        <v>Cherokee SUV FWD</v>
      </c>
      <c r="E67" s="68" t="s">
        <v>186</v>
      </c>
      <c r="F67" s="170">
        <f>Rollover!C67</f>
        <v>2019</v>
      </c>
      <c r="G67" s="171">
        <v>203.20599999999999</v>
      </c>
      <c r="H67" s="12">
        <v>18.010000000000002</v>
      </c>
      <c r="I67" s="12">
        <v>42.969000000000001</v>
      </c>
      <c r="J67" s="172">
        <v>16.571000000000002</v>
      </c>
      <c r="K67" s="172">
        <v>2181.6529999999998</v>
      </c>
      <c r="L67" s="26">
        <f>NORMDIST(LN(G67),7.45231,0.73998,1)</f>
        <v>1.929958879941153E-3</v>
      </c>
      <c r="M67" s="27">
        <f>1/(1+EXP(6.3055-0.00094*K67))</f>
        <v>1.3997968817474169E-2</v>
      </c>
      <c r="N67" s="26">
        <f>ROUND(1-(1-L67)*(1-M67),3)</f>
        <v>1.6E-2</v>
      </c>
      <c r="O67" s="6">
        <f t="shared" si="14"/>
        <v>0.11</v>
      </c>
      <c r="P67" s="25">
        <f t="shared" si="15"/>
        <v>5</v>
      </c>
      <c r="Q67" s="173">
        <f>ROUND((0.8*'Side MDB'!W67+0.2*'Side Pole'!N67),3)</f>
        <v>2.9000000000000001E-2</v>
      </c>
      <c r="R67" s="174">
        <f t="shared" si="16"/>
        <v>0.19</v>
      </c>
      <c r="S67" s="121">
        <f t="shared" si="17"/>
        <v>5</v>
      </c>
      <c r="T67" s="174">
        <f>ROUND(((0.8*'Side MDB'!W67+0.2*'Side Pole'!N67)+(IF('Side MDB'!X67="N/A",(0.8*'Side MDB'!W67+0.2*'Side Pole'!N67),'Side MDB'!X67)))/2,3)</f>
        <v>5.8999999999999997E-2</v>
      </c>
      <c r="U67" s="174">
        <f t="shared" si="18"/>
        <v>0.39</v>
      </c>
      <c r="V67" s="25">
        <f t="shared" si="19"/>
        <v>5</v>
      </c>
      <c r="W67" s="16"/>
      <c r="X67" s="16"/>
      <c r="Y67" s="175"/>
      <c r="Z67" s="175"/>
      <c r="AA67" s="175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</row>
    <row r="68" spans="1:38" ht="13.9" customHeight="1">
      <c r="A68" s="168">
        <v>8499</v>
      </c>
      <c r="B68" s="168" t="s">
        <v>206</v>
      </c>
      <c r="C68" s="169" t="str">
        <f>Rollover!A68</f>
        <v>Jeep</v>
      </c>
      <c r="D68" s="169" t="str">
        <f>Rollover!B68</f>
        <v>Cherokee SUV 4WD</v>
      </c>
      <c r="E68" s="68" t="s">
        <v>186</v>
      </c>
      <c r="F68" s="170">
        <f>Rollover!C68</f>
        <v>2019</v>
      </c>
      <c r="G68" s="171">
        <v>203.20599999999999</v>
      </c>
      <c r="H68" s="12">
        <v>18.010000000000002</v>
      </c>
      <c r="I68" s="12">
        <v>42.969000000000001</v>
      </c>
      <c r="J68" s="172">
        <v>16.571000000000002</v>
      </c>
      <c r="K68" s="172">
        <v>2181.6529999999998</v>
      </c>
      <c r="L68" s="26">
        <f t="shared" si="11"/>
        <v>1.929958879941153E-3</v>
      </c>
      <c r="M68" s="27">
        <f t="shared" si="12"/>
        <v>1.3997968817474169E-2</v>
      </c>
      <c r="N68" s="26">
        <f t="shared" si="13"/>
        <v>1.6E-2</v>
      </c>
      <c r="O68" s="6">
        <f t="shared" si="14"/>
        <v>0.11</v>
      </c>
      <c r="P68" s="25">
        <f t="shared" si="15"/>
        <v>5</v>
      </c>
      <c r="Q68" s="173">
        <f>ROUND((0.8*'Side MDB'!W68+0.2*'Side Pole'!N68),3)</f>
        <v>2.9000000000000001E-2</v>
      </c>
      <c r="R68" s="174">
        <f t="shared" si="16"/>
        <v>0.19</v>
      </c>
      <c r="S68" s="121">
        <f t="shared" si="17"/>
        <v>5</v>
      </c>
      <c r="T68" s="174">
        <f>ROUND(((0.8*'Side MDB'!W68+0.2*'Side Pole'!N68)+(IF('Side MDB'!X68="N/A",(0.8*'Side MDB'!W68+0.2*'Side Pole'!N68),'Side MDB'!X68)))/2,3)</f>
        <v>5.8999999999999997E-2</v>
      </c>
      <c r="U68" s="174">
        <f t="shared" si="18"/>
        <v>0.39</v>
      </c>
      <c r="V68" s="25">
        <f t="shared" si="19"/>
        <v>5</v>
      </c>
      <c r="W68" s="16"/>
      <c r="X68" s="16"/>
      <c r="Y68" s="175"/>
      <c r="Z68" s="175"/>
      <c r="AA68" s="175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</row>
    <row r="69" spans="1:38" ht="13.9" customHeight="1">
      <c r="A69" s="167">
        <v>10779</v>
      </c>
      <c r="B69" s="168" t="s">
        <v>363</v>
      </c>
      <c r="C69" s="169" t="str">
        <f>Rollover!A69</f>
        <v>Jeep</v>
      </c>
      <c r="D69" s="169" t="str">
        <f>Rollover!B69</f>
        <v>Grand Cherokee SUV 2WD</v>
      </c>
      <c r="E69" s="68" t="s">
        <v>189</v>
      </c>
      <c r="F69" s="170">
        <f>Rollover!C69</f>
        <v>2019</v>
      </c>
      <c r="G69" s="180">
        <v>162.75800000000001</v>
      </c>
      <c r="H69" s="20">
        <v>17.094000000000001</v>
      </c>
      <c r="I69" s="20">
        <v>36.994999999999997</v>
      </c>
      <c r="J69" s="181">
        <v>18.044</v>
      </c>
      <c r="K69" s="181">
        <v>2900.4160000000002</v>
      </c>
      <c r="L69" s="26">
        <f t="shared" si="11"/>
        <v>7.1299775750400033E-4</v>
      </c>
      <c r="M69" s="27">
        <f t="shared" si="12"/>
        <v>2.7143236521748677E-2</v>
      </c>
      <c r="N69" s="26">
        <f t="shared" si="13"/>
        <v>2.8000000000000001E-2</v>
      </c>
      <c r="O69" s="6">
        <f t="shared" si="14"/>
        <v>0.19</v>
      </c>
      <c r="P69" s="25">
        <f t="shared" si="15"/>
        <v>5</v>
      </c>
      <c r="Q69" s="173">
        <f>ROUND((0.8*'Side MDB'!W69+0.2*'Side Pole'!N69),3)</f>
        <v>3.5000000000000003E-2</v>
      </c>
      <c r="R69" s="174">
        <f t="shared" si="16"/>
        <v>0.23</v>
      </c>
      <c r="S69" s="121">
        <f t="shared" si="17"/>
        <v>5</v>
      </c>
      <c r="T69" s="174">
        <f>ROUND(((0.8*'Side MDB'!W69+0.2*'Side Pole'!N69)+(IF('Side MDB'!X69="N/A",(0.8*'Side MDB'!W69+0.2*'Side Pole'!N69),'Side MDB'!X69)))/2,3)</f>
        <v>3.4000000000000002E-2</v>
      </c>
      <c r="U69" s="174">
        <f t="shared" si="18"/>
        <v>0.23</v>
      </c>
      <c r="V69" s="25">
        <f t="shared" si="19"/>
        <v>5</v>
      </c>
      <c r="W69" s="16"/>
      <c r="X69" s="16"/>
      <c r="Y69" s="175"/>
      <c r="Z69" s="175"/>
      <c r="AA69" s="175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</row>
    <row r="70" spans="1:38" ht="13.9" customHeight="1">
      <c r="A70" s="167">
        <v>10779</v>
      </c>
      <c r="B70" s="168" t="s">
        <v>363</v>
      </c>
      <c r="C70" s="169" t="str">
        <f>Rollover!A70</f>
        <v>Jeep</v>
      </c>
      <c r="D70" s="169" t="str">
        <f>Rollover!B70</f>
        <v>Grand Cherokee SUV 4WD</v>
      </c>
      <c r="E70" s="68" t="s">
        <v>189</v>
      </c>
      <c r="F70" s="170">
        <f>Rollover!C70</f>
        <v>2019</v>
      </c>
      <c r="G70" s="180">
        <v>162.75800000000001</v>
      </c>
      <c r="H70" s="20">
        <v>17.094000000000001</v>
      </c>
      <c r="I70" s="20">
        <v>36.994999999999997</v>
      </c>
      <c r="J70" s="181">
        <v>18.044</v>
      </c>
      <c r="K70" s="181">
        <v>2900.4160000000002</v>
      </c>
      <c r="L70" s="26">
        <f t="shared" si="11"/>
        <v>7.1299775750400033E-4</v>
      </c>
      <c r="M70" s="27">
        <f t="shared" si="12"/>
        <v>2.7143236521748677E-2</v>
      </c>
      <c r="N70" s="26">
        <f t="shared" si="13"/>
        <v>2.8000000000000001E-2</v>
      </c>
      <c r="O70" s="6">
        <f t="shared" si="14"/>
        <v>0.19</v>
      </c>
      <c r="P70" s="25">
        <f t="shared" si="15"/>
        <v>5</v>
      </c>
      <c r="Q70" s="173">
        <f>ROUND((0.8*'Side MDB'!W70+0.2*'Side Pole'!N70),3)</f>
        <v>3.5000000000000003E-2</v>
      </c>
      <c r="R70" s="174">
        <f t="shared" si="16"/>
        <v>0.23</v>
      </c>
      <c r="S70" s="121">
        <f t="shared" si="17"/>
        <v>5</v>
      </c>
      <c r="T70" s="174">
        <f>ROUND(((0.8*'Side MDB'!W70+0.2*'Side Pole'!N70)+(IF('Side MDB'!X70="N/A",(0.8*'Side MDB'!W70+0.2*'Side Pole'!N70),'Side MDB'!X70)))/2,3)</f>
        <v>3.4000000000000002E-2</v>
      </c>
      <c r="U70" s="174">
        <f t="shared" si="18"/>
        <v>0.23</v>
      </c>
      <c r="V70" s="25">
        <f t="shared" si="19"/>
        <v>5</v>
      </c>
      <c r="W70" s="16"/>
      <c r="X70" s="16"/>
      <c r="Y70" s="175"/>
      <c r="Z70" s="175"/>
      <c r="AA70" s="175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</row>
    <row r="71" spans="1:38" ht="13.9" customHeight="1">
      <c r="A71" s="178"/>
      <c r="B71" s="179"/>
      <c r="C71" s="169" t="str">
        <f>Rollover!A71</f>
        <v>Jeep</v>
      </c>
      <c r="D71" s="169" t="str">
        <f>Rollover!B71</f>
        <v>Wrangler Unlimited SUV 4WD</v>
      </c>
      <c r="E71" s="68"/>
      <c r="F71" s="170">
        <f>Rollover!C71</f>
        <v>2019</v>
      </c>
      <c r="G71" s="171"/>
      <c r="H71" s="12"/>
      <c r="I71" s="12"/>
      <c r="J71" s="172"/>
      <c r="K71" s="13"/>
      <c r="L71" s="26" t="e">
        <f t="shared" si="11"/>
        <v>#NUM!</v>
      </c>
      <c r="M71" s="27">
        <f t="shared" si="12"/>
        <v>1.8229037773026034E-3</v>
      </c>
      <c r="N71" s="26" t="e">
        <f t="shared" si="13"/>
        <v>#NUM!</v>
      </c>
      <c r="O71" s="6" t="e">
        <f t="shared" si="14"/>
        <v>#NUM!</v>
      </c>
      <c r="P71" s="25" t="e">
        <f t="shared" si="15"/>
        <v>#NUM!</v>
      </c>
      <c r="Q71" s="173" t="e">
        <f>ROUND((0.8*'Side MDB'!W71+0.2*'Side Pole'!N71),3)</f>
        <v>#NUM!</v>
      </c>
      <c r="R71" s="174" t="e">
        <f t="shared" si="16"/>
        <v>#NUM!</v>
      </c>
      <c r="S71" s="121" t="e">
        <f t="shared" si="17"/>
        <v>#NUM!</v>
      </c>
      <c r="T71" s="174" t="e">
        <f>ROUND(((0.8*'Side MDB'!W71+0.2*'Side Pole'!N71)+(IF('Side MDB'!X71="N/A",(0.8*'Side MDB'!W71+0.2*'Side Pole'!N71),'Side MDB'!X71)))/2,3)</f>
        <v>#NUM!</v>
      </c>
      <c r="U71" s="174" t="e">
        <f t="shared" si="18"/>
        <v>#NUM!</v>
      </c>
      <c r="V71" s="25" t="e">
        <f t="shared" si="19"/>
        <v>#NUM!</v>
      </c>
      <c r="W71" s="16"/>
      <c r="X71" s="16"/>
      <c r="Y71" s="175"/>
      <c r="Z71" s="175"/>
      <c r="AA71" s="175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</row>
    <row r="72" spans="1:38" ht="13.9" customHeight="1">
      <c r="A72" s="167">
        <v>10687</v>
      </c>
      <c r="B72" s="168" t="s">
        <v>298</v>
      </c>
      <c r="C72" s="169" t="str">
        <f>Rollover!A72</f>
        <v>Kia</v>
      </c>
      <c r="D72" s="169" t="str">
        <f>Rollover!B72</f>
        <v>Forte 4DR FWD</v>
      </c>
      <c r="E72" s="68" t="s">
        <v>191</v>
      </c>
      <c r="F72" s="170">
        <f>Rollover!C72</f>
        <v>2019</v>
      </c>
      <c r="G72" s="171">
        <v>367.48899999999998</v>
      </c>
      <c r="H72" s="12">
        <v>26.381</v>
      </c>
      <c r="I72" s="12">
        <v>37.813000000000002</v>
      </c>
      <c r="J72" s="172">
        <v>25.794</v>
      </c>
      <c r="K72" s="13">
        <v>3337.3679999999999</v>
      </c>
      <c r="L72" s="26">
        <f t="shared" ref="L72" si="29">NORMDIST(LN(G72),7.45231,0.73998,1)</f>
        <v>1.8366127620742582E-2</v>
      </c>
      <c r="M72" s="27">
        <f t="shared" ref="M72" si="30">1/(1+EXP(6.3055-0.00094*K72))</f>
        <v>4.037336196137143E-2</v>
      </c>
      <c r="N72" s="26">
        <f t="shared" ref="N72" si="31">ROUND(1-(1-L72)*(1-M72),3)</f>
        <v>5.8000000000000003E-2</v>
      </c>
      <c r="O72" s="6">
        <f t="shared" ref="O72" si="32">ROUND(N72/0.15,2)</f>
        <v>0.39</v>
      </c>
      <c r="P72" s="25">
        <f t="shared" ref="P72" si="33">IF(O72&lt;0.67,5,IF(O72&lt;1,4,IF(O72&lt;1.33,3,IF(O72&lt;2.67,2,1))))</f>
        <v>5</v>
      </c>
      <c r="Q72" s="173">
        <f>ROUND((0.8*'Side MDB'!W72+0.2*'Side Pole'!N72),3)</f>
        <v>8.2000000000000003E-2</v>
      </c>
      <c r="R72" s="174">
        <f t="shared" ref="R72" si="34">ROUND((Q72)/0.15,2)</f>
        <v>0.55000000000000004</v>
      </c>
      <c r="S72" s="121">
        <f t="shared" ref="S72" si="35">IF(R72&lt;0.67,5,IF(R72&lt;1,4,IF(R72&lt;1.33,3,IF(R72&lt;2.67,2,1))))</f>
        <v>5</v>
      </c>
      <c r="T72" s="174">
        <f>ROUND(((0.8*'Side MDB'!W72+0.2*'Side Pole'!N72)+(IF('Side MDB'!X72="N/A",(0.8*'Side MDB'!W72+0.2*'Side Pole'!N72),'Side MDB'!X72)))/2,3)</f>
        <v>6.4000000000000001E-2</v>
      </c>
      <c r="U72" s="174">
        <f t="shared" ref="U72" si="36">ROUND((T72)/0.15,2)</f>
        <v>0.43</v>
      </c>
      <c r="V72" s="25">
        <f t="shared" ref="V72" si="37">IF(U72&lt;0.67,5,IF(U72&lt;1,4,IF(U72&lt;1.33,3,IF(U72&lt;2.67,2,1))))</f>
        <v>5</v>
      </c>
      <c r="W72" s="16"/>
      <c r="X72" s="16"/>
      <c r="Y72" s="175"/>
      <c r="Z72" s="175"/>
      <c r="AA72" s="175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</row>
    <row r="73" spans="1:38" ht="13.9" customHeight="1">
      <c r="A73" s="168">
        <v>10765</v>
      </c>
      <c r="B73" s="168" t="s">
        <v>350</v>
      </c>
      <c r="C73" s="169" t="str">
        <f>Rollover!A73</f>
        <v>Kia</v>
      </c>
      <c r="D73" s="169" t="str">
        <f>Rollover!B73</f>
        <v>Niro Hybrid SUV FWD</v>
      </c>
      <c r="E73" s="68" t="s">
        <v>189</v>
      </c>
      <c r="F73" s="170">
        <f>Rollover!C73</f>
        <v>2019</v>
      </c>
      <c r="G73" s="171">
        <v>213.62700000000001</v>
      </c>
      <c r="H73" s="12">
        <v>22.577000000000002</v>
      </c>
      <c r="I73" s="12">
        <v>31.036999999999999</v>
      </c>
      <c r="J73" s="172">
        <v>18.14</v>
      </c>
      <c r="K73" s="13">
        <v>3165.4740000000002</v>
      </c>
      <c r="L73" s="26">
        <f t="shared" ref="L73:L88" si="38">NORMDIST(LN(G73),7.45231,0.73998,1)</f>
        <v>2.3877179349465131E-3</v>
      </c>
      <c r="M73" s="27">
        <f t="shared" ref="M73:M88" si="39">1/(1+EXP(6.3055-0.00094*K73))</f>
        <v>3.4557750295658989E-2</v>
      </c>
      <c r="N73" s="26">
        <f t="shared" ref="N73:N88" si="40">ROUND(1-(1-L73)*(1-M73),3)</f>
        <v>3.6999999999999998E-2</v>
      </c>
      <c r="O73" s="6">
        <f t="shared" ref="O73:O88" si="41">ROUND(N73/0.15,2)</f>
        <v>0.25</v>
      </c>
      <c r="P73" s="25">
        <f t="shared" ref="P73:P88" si="42">IF(O73&lt;0.67,5,IF(O73&lt;1,4,IF(O73&lt;1.33,3,IF(O73&lt;2.67,2,1))))</f>
        <v>5</v>
      </c>
      <c r="Q73" s="173">
        <f>ROUND((0.8*'Side MDB'!W73+0.2*'Side Pole'!N73),3)</f>
        <v>0.05</v>
      </c>
      <c r="R73" s="174">
        <f t="shared" ref="R73:R88" si="43">ROUND((Q73)/0.15,2)</f>
        <v>0.33</v>
      </c>
      <c r="S73" s="121">
        <f t="shared" ref="S73:S88" si="44">IF(R73&lt;0.67,5,IF(R73&lt;1,4,IF(R73&lt;1.33,3,IF(R73&lt;2.67,2,1))))</f>
        <v>5</v>
      </c>
      <c r="T73" s="174">
        <f>ROUND(((0.8*'Side MDB'!W73+0.2*'Side Pole'!N73)+(IF('Side MDB'!X73="N/A",(0.8*'Side MDB'!W73+0.2*'Side Pole'!N73),'Side MDB'!X73)))/2,3)</f>
        <v>7.6999999999999999E-2</v>
      </c>
      <c r="U73" s="174">
        <f t="shared" ref="U73:U88" si="45">ROUND((T73)/0.15,2)</f>
        <v>0.51</v>
      </c>
      <c r="V73" s="25">
        <f t="shared" ref="V73:V88" si="46">IF(U73&lt;0.67,5,IF(U73&lt;1,4,IF(U73&lt;1.33,3,IF(U73&lt;2.67,2,1))))</f>
        <v>5</v>
      </c>
      <c r="W73" s="16"/>
      <c r="X73" s="16"/>
      <c r="Y73" s="175"/>
      <c r="Z73" s="175"/>
      <c r="AA73" s="175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</row>
    <row r="74" spans="1:38" ht="13.9" customHeight="1">
      <c r="A74" s="178">
        <v>10657</v>
      </c>
      <c r="B74" s="179" t="s">
        <v>271</v>
      </c>
      <c r="C74" s="169" t="str">
        <f>Rollover!A74</f>
        <v xml:space="preserve">Lexus </v>
      </c>
      <c r="D74" s="169" t="str">
        <f>Rollover!B74</f>
        <v>ES 350 4DR FWD</v>
      </c>
      <c r="E74" s="68" t="s">
        <v>88</v>
      </c>
      <c r="F74" s="170">
        <f>Rollover!C74</f>
        <v>2019</v>
      </c>
      <c r="G74" s="171">
        <v>325.60000000000002</v>
      </c>
      <c r="H74" s="12">
        <v>22.048999999999999</v>
      </c>
      <c r="I74" s="12">
        <v>35.6</v>
      </c>
      <c r="J74" s="172">
        <v>21.114000000000001</v>
      </c>
      <c r="K74" s="13">
        <v>2533.7809999999999</v>
      </c>
      <c r="L74" s="26">
        <f t="shared" si="38"/>
        <v>1.2152367936214666E-2</v>
      </c>
      <c r="M74" s="27">
        <f t="shared" si="39"/>
        <v>1.9383754835079252E-2</v>
      </c>
      <c r="N74" s="26">
        <f t="shared" si="40"/>
        <v>3.1E-2</v>
      </c>
      <c r="O74" s="6">
        <f t="shared" si="41"/>
        <v>0.21</v>
      </c>
      <c r="P74" s="25">
        <f t="shared" si="42"/>
        <v>5</v>
      </c>
      <c r="Q74" s="173">
        <f>ROUND((0.8*'Side MDB'!W74+0.2*'Side Pole'!N74),3)</f>
        <v>3.1E-2</v>
      </c>
      <c r="R74" s="174">
        <f t="shared" si="43"/>
        <v>0.21</v>
      </c>
      <c r="S74" s="121">
        <f t="shared" si="44"/>
        <v>5</v>
      </c>
      <c r="T74" s="174">
        <f>ROUND(((0.8*'Side MDB'!W74+0.2*'Side Pole'!N74)+(IF('Side MDB'!X74="N/A",(0.8*'Side MDB'!W74+0.2*'Side Pole'!N74),'Side MDB'!X74)))/2,3)</f>
        <v>2.9000000000000001E-2</v>
      </c>
      <c r="U74" s="174">
        <f t="shared" si="45"/>
        <v>0.19</v>
      </c>
      <c r="V74" s="25">
        <f t="shared" si="46"/>
        <v>5</v>
      </c>
      <c r="W74" s="16"/>
      <c r="X74" s="16"/>
      <c r="Y74" s="175"/>
      <c r="Z74" s="175"/>
      <c r="AA74" s="175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</row>
    <row r="75" spans="1:38" ht="13.9" customHeight="1">
      <c r="A75" s="178">
        <v>10657</v>
      </c>
      <c r="B75" s="179" t="s">
        <v>271</v>
      </c>
      <c r="C75" s="182" t="str">
        <f>Rollover!A75</f>
        <v xml:space="preserve">Lexus </v>
      </c>
      <c r="D75" s="182" t="str">
        <f>Rollover!B75</f>
        <v>ES 300h 4DR FWD</v>
      </c>
      <c r="E75" s="68" t="s">
        <v>88</v>
      </c>
      <c r="F75" s="170">
        <f>Rollover!C75</f>
        <v>2019</v>
      </c>
      <c r="G75" s="171">
        <v>325.60000000000002</v>
      </c>
      <c r="H75" s="12">
        <v>22.048999999999999</v>
      </c>
      <c r="I75" s="12">
        <v>35.6</v>
      </c>
      <c r="J75" s="172">
        <v>21.114000000000001</v>
      </c>
      <c r="K75" s="13">
        <v>2533.7809999999999</v>
      </c>
      <c r="L75" s="26">
        <f t="shared" si="38"/>
        <v>1.2152367936214666E-2</v>
      </c>
      <c r="M75" s="27">
        <f t="shared" si="39"/>
        <v>1.9383754835079252E-2</v>
      </c>
      <c r="N75" s="26">
        <f t="shared" si="40"/>
        <v>3.1E-2</v>
      </c>
      <c r="O75" s="6">
        <f t="shared" si="41"/>
        <v>0.21</v>
      </c>
      <c r="P75" s="25">
        <f t="shared" si="42"/>
        <v>5</v>
      </c>
      <c r="Q75" s="173">
        <f>ROUND((0.8*'Side MDB'!W75+0.2*'Side Pole'!N75),3)</f>
        <v>3.1E-2</v>
      </c>
      <c r="R75" s="174">
        <f t="shared" si="43"/>
        <v>0.21</v>
      </c>
      <c r="S75" s="121">
        <f t="shared" si="44"/>
        <v>5</v>
      </c>
      <c r="T75" s="174">
        <f>ROUND(((0.8*'Side MDB'!W75+0.2*'Side Pole'!N75)+(IF('Side MDB'!X75="N/A",(0.8*'Side MDB'!W75+0.2*'Side Pole'!N75),'Side MDB'!X75)))/2,3)</f>
        <v>2.9000000000000001E-2</v>
      </c>
      <c r="U75" s="174">
        <f t="shared" si="45"/>
        <v>0.19</v>
      </c>
      <c r="V75" s="25">
        <f t="shared" si="46"/>
        <v>5</v>
      </c>
      <c r="W75" s="16"/>
      <c r="X75" s="16"/>
      <c r="Y75" s="175"/>
      <c r="Z75" s="175"/>
      <c r="AA75" s="175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</row>
    <row r="76" spans="1:38" ht="13.9" customHeight="1">
      <c r="A76" s="167">
        <v>10720</v>
      </c>
      <c r="B76" s="168" t="s">
        <v>324</v>
      </c>
      <c r="C76" s="169" t="str">
        <f>Rollover!A76</f>
        <v xml:space="preserve">Lexus </v>
      </c>
      <c r="D76" s="169" t="str">
        <f>Rollover!B76</f>
        <v>UX200 5HB FWD</v>
      </c>
      <c r="E76" s="68" t="s">
        <v>88</v>
      </c>
      <c r="F76" s="170">
        <f>Rollover!C76</f>
        <v>2019</v>
      </c>
      <c r="G76" s="171">
        <v>292.03800000000001</v>
      </c>
      <c r="H76" s="12">
        <v>19.329999999999998</v>
      </c>
      <c r="I76" s="12">
        <v>43.631</v>
      </c>
      <c r="J76" s="172">
        <v>28.001999999999999</v>
      </c>
      <c r="K76" s="13">
        <v>4087.431</v>
      </c>
      <c r="L76" s="26">
        <f t="shared" si="38"/>
        <v>8.2134661158405342E-3</v>
      </c>
      <c r="M76" s="27">
        <f t="shared" si="39"/>
        <v>7.8470295473296439E-2</v>
      </c>
      <c r="N76" s="26">
        <f t="shared" si="40"/>
        <v>8.5999999999999993E-2</v>
      </c>
      <c r="O76" s="6">
        <f t="shared" si="41"/>
        <v>0.56999999999999995</v>
      </c>
      <c r="P76" s="25">
        <f t="shared" si="42"/>
        <v>5</v>
      </c>
      <c r="Q76" s="173">
        <f>ROUND((0.8*'Side MDB'!W76+0.2*'Side Pole'!N76),3)</f>
        <v>4.8000000000000001E-2</v>
      </c>
      <c r="R76" s="174">
        <f t="shared" si="43"/>
        <v>0.32</v>
      </c>
      <c r="S76" s="121">
        <f t="shared" si="44"/>
        <v>5</v>
      </c>
      <c r="T76" s="174">
        <f>ROUND(((0.8*'Side MDB'!W76+0.2*'Side Pole'!N76)+(IF('Side MDB'!X76="N/A",(0.8*'Side MDB'!W76+0.2*'Side Pole'!N76),'Side MDB'!X76)))/2,3)</f>
        <v>3.6999999999999998E-2</v>
      </c>
      <c r="U76" s="174">
        <f t="shared" si="45"/>
        <v>0.25</v>
      </c>
      <c r="V76" s="25">
        <f t="shared" si="46"/>
        <v>5</v>
      </c>
      <c r="W76" s="16"/>
      <c r="X76" s="16"/>
      <c r="Y76" s="175"/>
      <c r="Z76" s="175"/>
      <c r="AA76" s="175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</row>
    <row r="77" spans="1:38" ht="13.9" customHeight="1">
      <c r="A77" s="167">
        <v>10720</v>
      </c>
      <c r="B77" s="168" t="s">
        <v>324</v>
      </c>
      <c r="C77" s="182" t="str">
        <f>Rollover!A77</f>
        <v xml:space="preserve">Lexus </v>
      </c>
      <c r="D77" s="182" t="str">
        <f>Rollover!B77</f>
        <v>UX250h 5HB AWD</v>
      </c>
      <c r="E77" s="68" t="s">
        <v>88</v>
      </c>
      <c r="F77" s="170">
        <f>Rollover!C77</f>
        <v>2019</v>
      </c>
      <c r="G77" s="171">
        <v>292.03800000000001</v>
      </c>
      <c r="H77" s="12">
        <v>19.329999999999998</v>
      </c>
      <c r="I77" s="12">
        <v>43.631</v>
      </c>
      <c r="J77" s="172">
        <v>28.001999999999999</v>
      </c>
      <c r="K77" s="13">
        <v>4087.431</v>
      </c>
      <c r="L77" s="26">
        <f t="shared" si="38"/>
        <v>8.2134661158405342E-3</v>
      </c>
      <c r="M77" s="27">
        <f t="shared" si="39"/>
        <v>7.8470295473296439E-2</v>
      </c>
      <c r="N77" s="26">
        <f t="shared" si="40"/>
        <v>8.5999999999999993E-2</v>
      </c>
      <c r="O77" s="6">
        <f t="shared" si="41"/>
        <v>0.56999999999999995</v>
      </c>
      <c r="P77" s="25">
        <f t="shared" si="42"/>
        <v>5</v>
      </c>
      <c r="Q77" s="173">
        <f>ROUND((0.8*'Side MDB'!W77+0.2*'Side Pole'!N77),3)</f>
        <v>4.8000000000000001E-2</v>
      </c>
      <c r="R77" s="174">
        <f t="shared" si="43"/>
        <v>0.32</v>
      </c>
      <c r="S77" s="121">
        <f t="shared" si="44"/>
        <v>5</v>
      </c>
      <c r="T77" s="174">
        <f>ROUND(((0.8*'Side MDB'!W77+0.2*'Side Pole'!N77)+(IF('Side MDB'!X77="N/A",(0.8*'Side MDB'!W77+0.2*'Side Pole'!N77),'Side MDB'!X77)))/2,3)</f>
        <v>3.6999999999999998E-2</v>
      </c>
      <c r="U77" s="174">
        <f t="shared" si="45"/>
        <v>0.25</v>
      </c>
      <c r="V77" s="25">
        <f t="shared" si="46"/>
        <v>5</v>
      </c>
      <c r="W77" s="16"/>
      <c r="X77" s="16"/>
      <c r="Y77" s="175"/>
      <c r="Z77" s="175"/>
      <c r="AA77" s="175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</row>
    <row r="78" spans="1:38" ht="13.9" customHeight="1">
      <c r="A78" s="167">
        <v>10772</v>
      </c>
      <c r="B78" s="168" t="s">
        <v>359</v>
      </c>
      <c r="C78" s="169" t="str">
        <f>Rollover!A78</f>
        <v>Nissan</v>
      </c>
      <c r="D78" s="169" t="str">
        <f>Rollover!B78</f>
        <v>Altima 4DR FWD</v>
      </c>
      <c r="E78" s="68" t="s">
        <v>88</v>
      </c>
      <c r="F78" s="170">
        <f>Rollover!C78</f>
        <v>2019</v>
      </c>
      <c r="G78" s="171">
        <v>157.41300000000001</v>
      </c>
      <c r="H78" s="12">
        <v>20.603999999999999</v>
      </c>
      <c r="I78" s="12">
        <v>41.951000000000001</v>
      </c>
      <c r="J78" s="172">
        <v>16.721</v>
      </c>
      <c r="K78" s="13">
        <v>3420.078</v>
      </c>
      <c r="L78" s="26">
        <f t="shared" si="38"/>
        <v>6.0936101889319744E-4</v>
      </c>
      <c r="M78" s="27">
        <f t="shared" si="39"/>
        <v>4.3495555293519013E-2</v>
      </c>
      <c r="N78" s="26">
        <f t="shared" si="40"/>
        <v>4.3999999999999997E-2</v>
      </c>
      <c r="O78" s="6">
        <f t="shared" si="41"/>
        <v>0.28999999999999998</v>
      </c>
      <c r="P78" s="25">
        <f t="shared" si="42"/>
        <v>5</v>
      </c>
      <c r="Q78" s="173">
        <f>ROUND((0.8*'Side MDB'!W78+0.2*'Side Pole'!N78),3)</f>
        <v>0.11</v>
      </c>
      <c r="R78" s="174">
        <f t="shared" si="43"/>
        <v>0.73</v>
      </c>
      <c r="S78" s="121">
        <f t="shared" si="44"/>
        <v>4</v>
      </c>
      <c r="T78" s="174">
        <f>ROUND(((0.8*'Side MDB'!W78+0.2*'Side Pole'!N78)+(IF('Side MDB'!X78="N/A",(0.8*'Side MDB'!W78+0.2*'Side Pole'!N78),'Side MDB'!X78)))/2,3)</f>
        <v>6.4000000000000001E-2</v>
      </c>
      <c r="U78" s="174">
        <f t="shared" si="45"/>
        <v>0.43</v>
      </c>
      <c r="V78" s="25">
        <f t="shared" si="46"/>
        <v>5</v>
      </c>
      <c r="W78" s="16"/>
      <c r="X78" s="16"/>
      <c r="Y78" s="175"/>
      <c r="Z78" s="175"/>
      <c r="AA78" s="175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</row>
    <row r="79" spans="1:38" ht="12" customHeight="1">
      <c r="A79" s="167">
        <v>10772</v>
      </c>
      <c r="B79" s="168" t="s">
        <v>359</v>
      </c>
      <c r="C79" s="182" t="str">
        <f>Rollover!A79</f>
        <v>Nissan</v>
      </c>
      <c r="D79" s="182" t="str">
        <f>Rollover!B79</f>
        <v>Altima 4DR AWD</v>
      </c>
      <c r="E79" s="68" t="s">
        <v>88</v>
      </c>
      <c r="F79" s="170">
        <f>Rollover!C79</f>
        <v>2019</v>
      </c>
      <c r="G79" s="171">
        <v>157.41300000000001</v>
      </c>
      <c r="H79" s="12">
        <v>20.603999999999999</v>
      </c>
      <c r="I79" s="12">
        <v>41.951000000000001</v>
      </c>
      <c r="J79" s="172">
        <v>16.721</v>
      </c>
      <c r="K79" s="13">
        <v>3420.078</v>
      </c>
      <c r="L79" s="26">
        <f t="shared" si="38"/>
        <v>6.0936101889319744E-4</v>
      </c>
      <c r="M79" s="27">
        <f t="shared" si="39"/>
        <v>4.3495555293519013E-2</v>
      </c>
      <c r="N79" s="26">
        <f t="shared" si="40"/>
        <v>4.3999999999999997E-2</v>
      </c>
      <c r="O79" s="6">
        <f t="shared" si="41"/>
        <v>0.28999999999999998</v>
      </c>
      <c r="P79" s="25">
        <f t="shared" si="42"/>
        <v>5</v>
      </c>
      <c r="Q79" s="173">
        <f>ROUND((0.8*'Side MDB'!W79+0.2*'Side Pole'!N79),3)</f>
        <v>0.11</v>
      </c>
      <c r="R79" s="174">
        <f t="shared" si="43"/>
        <v>0.73</v>
      </c>
      <c r="S79" s="121">
        <f t="shared" si="44"/>
        <v>4</v>
      </c>
      <c r="T79" s="174">
        <f>ROUND(((0.8*'Side MDB'!W79+0.2*'Side Pole'!N79)+(IF('Side MDB'!X79="N/A",(0.8*'Side MDB'!W79+0.2*'Side Pole'!N79),'Side MDB'!X79)))/2,3)</f>
        <v>6.4000000000000001E-2</v>
      </c>
      <c r="U79" s="174">
        <f t="shared" si="45"/>
        <v>0.43</v>
      </c>
      <c r="V79" s="25">
        <f t="shared" si="46"/>
        <v>5</v>
      </c>
      <c r="W79" s="16"/>
      <c r="X79" s="16"/>
      <c r="Y79" s="175"/>
      <c r="Z79" s="175"/>
      <c r="AA79" s="175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</row>
    <row r="80" spans="1:38" ht="13.9" customHeight="1">
      <c r="A80" s="168">
        <v>10182</v>
      </c>
      <c r="B80" s="168" t="s">
        <v>190</v>
      </c>
      <c r="C80" s="169" t="str">
        <f>Rollover!A80</f>
        <v>Nissan</v>
      </c>
      <c r="D80" s="169" t="str">
        <f>Rollover!B80</f>
        <v>Armada SUV RWD</v>
      </c>
      <c r="E80" s="68" t="s">
        <v>191</v>
      </c>
      <c r="F80" s="170">
        <f>Rollover!C80</f>
        <v>2019</v>
      </c>
      <c r="G80" s="171">
        <v>437.29199999999997</v>
      </c>
      <c r="H80" s="12">
        <v>19.914999999999999</v>
      </c>
      <c r="I80" s="12">
        <v>39.277000000000001</v>
      </c>
      <c r="J80" s="172">
        <v>17.390999999999998</v>
      </c>
      <c r="K80" s="172">
        <v>3040.42</v>
      </c>
      <c r="L80" s="26">
        <f t="shared" si="38"/>
        <v>3.189028081144045E-2</v>
      </c>
      <c r="M80" s="27">
        <f t="shared" si="39"/>
        <v>3.0843346782830461E-2</v>
      </c>
      <c r="N80" s="26">
        <f t="shared" si="40"/>
        <v>6.2E-2</v>
      </c>
      <c r="O80" s="6">
        <f t="shared" si="41"/>
        <v>0.41</v>
      </c>
      <c r="P80" s="25">
        <f t="shared" si="42"/>
        <v>5</v>
      </c>
      <c r="Q80" s="173">
        <f>ROUND((0.8*'Side MDB'!W80+0.2*'Side Pole'!N80),3)</f>
        <v>5.1999999999999998E-2</v>
      </c>
      <c r="R80" s="174">
        <f t="shared" si="43"/>
        <v>0.35</v>
      </c>
      <c r="S80" s="121">
        <f t="shared" si="44"/>
        <v>5</v>
      </c>
      <c r="T80" s="174">
        <f>ROUND(((0.8*'Side MDB'!W80+0.2*'Side Pole'!N80)+(IF('Side MDB'!X80="N/A",(0.8*'Side MDB'!W80+0.2*'Side Pole'!N80),'Side MDB'!X80)))/2,3)</f>
        <v>2.8000000000000001E-2</v>
      </c>
      <c r="U80" s="174">
        <f t="shared" si="45"/>
        <v>0.19</v>
      </c>
      <c r="V80" s="25">
        <f t="shared" si="46"/>
        <v>5</v>
      </c>
      <c r="W80" s="16"/>
      <c r="X80" s="16"/>
      <c r="Y80" s="175"/>
      <c r="Z80" s="175"/>
      <c r="AA80" s="175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</row>
    <row r="81" spans="1:38" ht="13.9" customHeight="1">
      <c r="A81" s="168">
        <v>10182</v>
      </c>
      <c r="B81" s="168" t="s">
        <v>190</v>
      </c>
      <c r="C81" s="169" t="str">
        <f>Rollover!A81</f>
        <v>Nissan</v>
      </c>
      <c r="D81" s="169" t="str">
        <f>Rollover!B81</f>
        <v>Armada SUV AWD</v>
      </c>
      <c r="E81" s="68" t="s">
        <v>191</v>
      </c>
      <c r="F81" s="170">
        <f>Rollover!C81</f>
        <v>2019</v>
      </c>
      <c r="G81" s="171">
        <v>437.29199999999997</v>
      </c>
      <c r="H81" s="12">
        <v>19.914999999999999</v>
      </c>
      <c r="I81" s="12">
        <v>39.277000000000001</v>
      </c>
      <c r="J81" s="172">
        <v>17.390999999999998</v>
      </c>
      <c r="K81" s="172">
        <v>3040.42</v>
      </c>
      <c r="L81" s="26">
        <f t="shared" si="38"/>
        <v>3.189028081144045E-2</v>
      </c>
      <c r="M81" s="27">
        <f t="shared" si="39"/>
        <v>3.0843346782830461E-2</v>
      </c>
      <c r="N81" s="26">
        <f t="shared" si="40"/>
        <v>6.2E-2</v>
      </c>
      <c r="O81" s="6">
        <f t="shared" si="41"/>
        <v>0.41</v>
      </c>
      <c r="P81" s="25">
        <f t="shared" si="42"/>
        <v>5</v>
      </c>
      <c r="Q81" s="173">
        <f>ROUND((0.8*'Side MDB'!W81+0.2*'Side Pole'!N81),3)</f>
        <v>5.1999999999999998E-2</v>
      </c>
      <c r="R81" s="174">
        <f t="shared" si="43"/>
        <v>0.35</v>
      </c>
      <c r="S81" s="121">
        <f t="shared" si="44"/>
        <v>5</v>
      </c>
      <c r="T81" s="174">
        <f>ROUND(((0.8*'Side MDB'!W81+0.2*'Side Pole'!N81)+(IF('Side MDB'!X81="N/A",(0.8*'Side MDB'!W81+0.2*'Side Pole'!N81),'Side MDB'!X81)))/2,3)</f>
        <v>2.8000000000000001E-2</v>
      </c>
      <c r="U81" s="174">
        <f t="shared" si="45"/>
        <v>0.19</v>
      </c>
      <c r="V81" s="25">
        <f t="shared" si="46"/>
        <v>5</v>
      </c>
      <c r="W81" s="16"/>
      <c r="X81" s="16"/>
      <c r="Y81" s="175"/>
      <c r="Z81" s="175"/>
      <c r="AA81" s="175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</row>
    <row r="82" spans="1:38" ht="13.9" customHeight="1">
      <c r="A82" s="179">
        <v>10182</v>
      </c>
      <c r="B82" s="179" t="s">
        <v>190</v>
      </c>
      <c r="C82" s="182" t="str">
        <f>Rollover!A82</f>
        <v>Infiniti</v>
      </c>
      <c r="D82" s="182" t="str">
        <f>Rollover!B82</f>
        <v>QX80 SUV RWD</v>
      </c>
      <c r="E82" s="68" t="s">
        <v>191</v>
      </c>
      <c r="F82" s="170">
        <f>Rollover!C82</f>
        <v>2019</v>
      </c>
      <c r="G82" s="171">
        <v>437.29199999999997</v>
      </c>
      <c r="H82" s="12">
        <v>19.914999999999999</v>
      </c>
      <c r="I82" s="12">
        <v>39.277000000000001</v>
      </c>
      <c r="J82" s="172">
        <v>17.390999999999998</v>
      </c>
      <c r="K82" s="172">
        <v>3040.42</v>
      </c>
      <c r="L82" s="26">
        <f t="shared" si="38"/>
        <v>3.189028081144045E-2</v>
      </c>
      <c r="M82" s="27">
        <f t="shared" si="39"/>
        <v>3.0843346782830461E-2</v>
      </c>
      <c r="N82" s="26">
        <f t="shared" si="40"/>
        <v>6.2E-2</v>
      </c>
      <c r="O82" s="6">
        <f t="shared" si="41"/>
        <v>0.41</v>
      </c>
      <c r="P82" s="25">
        <f t="shared" si="42"/>
        <v>5</v>
      </c>
      <c r="Q82" s="173">
        <f>ROUND((0.8*'Side MDB'!W82+0.2*'Side Pole'!N82),3)</f>
        <v>5.1999999999999998E-2</v>
      </c>
      <c r="R82" s="174">
        <f t="shared" si="43"/>
        <v>0.35</v>
      </c>
      <c r="S82" s="121">
        <f t="shared" si="44"/>
        <v>5</v>
      </c>
      <c r="T82" s="174">
        <f>ROUND(((0.8*'Side MDB'!W82+0.2*'Side Pole'!N82)+(IF('Side MDB'!X82="N/A",(0.8*'Side MDB'!W82+0.2*'Side Pole'!N82),'Side MDB'!X82)))/2,3)</f>
        <v>2.8000000000000001E-2</v>
      </c>
      <c r="U82" s="174">
        <f t="shared" si="45"/>
        <v>0.19</v>
      </c>
      <c r="V82" s="25">
        <f t="shared" si="46"/>
        <v>5</v>
      </c>
      <c r="W82" s="16"/>
      <c r="X82" s="16"/>
      <c r="Y82" s="175"/>
      <c r="Z82" s="175"/>
      <c r="AA82" s="175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</row>
    <row r="83" spans="1:38" ht="13.9" customHeight="1">
      <c r="A83" s="179">
        <v>10182</v>
      </c>
      <c r="B83" s="179" t="s">
        <v>190</v>
      </c>
      <c r="C83" s="182" t="str">
        <f>Rollover!A83</f>
        <v>Infiniti</v>
      </c>
      <c r="D83" s="182" t="str">
        <f>Rollover!B83</f>
        <v>QX80 SUV AWD</v>
      </c>
      <c r="E83" s="68" t="s">
        <v>191</v>
      </c>
      <c r="F83" s="170">
        <f>Rollover!C83</f>
        <v>2019</v>
      </c>
      <c r="G83" s="171">
        <v>437.29199999999997</v>
      </c>
      <c r="H83" s="12">
        <v>19.914999999999999</v>
      </c>
      <c r="I83" s="12">
        <v>39.277000000000001</v>
      </c>
      <c r="J83" s="172">
        <v>17.390999999999998</v>
      </c>
      <c r="K83" s="172">
        <v>3040.42</v>
      </c>
      <c r="L83" s="26">
        <f t="shared" si="38"/>
        <v>3.189028081144045E-2</v>
      </c>
      <c r="M83" s="27">
        <f t="shared" si="39"/>
        <v>3.0843346782830461E-2</v>
      </c>
      <c r="N83" s="26">
        <f t="shared" si="40"/>
        <v>6.2E-2</v>
      </c>
      <c r="O83" s="6">
        <f t="shared" si="41"/>
        <v>0.41</v>
      </c>
      <c r="P83" s="25">
        <f t="shared" si="42"/>
        <v>5</v>
      </c>
      <c r="Q83" s="173">
        <f>ROUND((0.8*'Side MDB'!W83+0.2*'Side Pole'!N83),3)</f>
        <v>5.1999999999999998E-2</v>
      </c>
      <c r="R83" s="174">
        <f t="shared" si="43"/>
        <v>0.35</v>
      </c>
      <c r="S83" s="121">
        <f t="shared" si="44"/>
        <v>5</v>
      </c>
      <c r="T83" s="174">
        <f>ROUND(((0.8*'Side MDB'!W83+0.2*'Side Pole'!N83)+(IF('Side MDB'!X83="N/A",(0.8*'Side MDB'!W83+0.2*'Side Pole'!N83),'Side MDB'!X83)))/2,3)</f>
        <v>2.8000000000000001E-2</v>
      </c>
      <c r="U83" s="174">
        <f t="shared" si="45"/>
        <v>0.19</v>
      </c>
      <c r="V83" s="25">
        <f t="shared" si="46"/>
        <v>5</v>
      </c>
      <c r="W83" s="16"/>
      <c r="X83" s="16"/>
      <c r="Y83" s="175"/>
      <c r="Z83" s="175"/>
      <c r="AA83" s="175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</row>
    <row r="84" spans="1:38" ht="13.9" customHeight="1">
      <c r="A84" s="167">
        <v>10569</v>
      </c>
      <c r="B84" s="168" t="s">
        <v>224</v>
      </c>
      <c r="C84" s="169" t="str">
        <f>Rollover!A84</f>
        <v>Nissan</v>
      </c>
      <c r="D84" s="169" t="str">
        <f>Rollover!B84</f>
        <v>Frontier Crew Cab PU/CC RWD early release</v>
      </c>
      <c r="E84" s="68" t="s">
        <v>189</v>
      </c>
      <c r="F84" s="170">
        <f>Rollover!C84</f>
        <v>2019</v>
      </c>
      <c r="G84" s="171">
        <v>321.40300000000002</v>
      </c>
      <c r="H84" s="12">
        <v>23.582999999999998</v>
      </c>
      <c r="I84" s="12">
        <v>42.597000000000001</v>
      </c>
      <c r="J84" s="172">
        <v>22.628</v>
      </c>
      <c r="K84" s="13">
        <v>2527.0079999999998</v>
      </c>
      <c r="L84" s="26">
        <f t="shared" si="38"/>
        <v>1.1609548224388143E-2</v>
      </c>
      <c r="M84" s="27">
        <f t="shared" si="39"/>
        <v>1.9263107539998391E-2</v>
      </c>
      <c r="N84" s="26">
        <f t="shared" si="40"/>
        <v>3.1E-2</v>
      </c>
      <c r="O84" s="6">
        <f t="shared" si="41"/>
        <v>0.21</v>
      </c>
      <c r="P84" s="25">
        <f t="shared" si="42"/>
        <v>5</v>
      </c>
      <c r="Q84" s="173">
        <f>ROUND((0.8*'Side MDB'!W84+0.2*'Side Pole'!N84),3)</f>
        <v>3.5999999999999997E-2</v>
      </c>
      <c r="R84" s="174">
        <f t="shared" si="43"/>
        <v>0.24</v>
      </c>
      <c r="S84" s="121">
        <f t="shared" si="44"/>
        <v>5</v>
      </c>
      <c r="T84" s="174">
        <f>ROUND(((0.8*'Side MDB'!W84+0.2*'Side Pole'!N84)+(IF('Side MDB'!X84="N/A",(0.8*'Side MDB'!W84+0.2*'Side Pole'!N84),'Side MDB'!X84)))/2,3)</f>
        <v>1.9E-2</v>
      </c>
      <c r="U84" s="174">
        <f t="shared" si="45"/>
        <v>0.13</v>
      </c>
      <c r="V84" s="25">
        <f t="shared" si="46"/>
        <v>5</v>
      </c>
      <c r="W84" s="16"/>
      <c r="X84" s="16"/>
      <c r="Y84" s="175"/>
      <c r="Z84" s="175"/>
      <c r="AA84" s="175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</row>
    <row r="85" spans="1:38" ht="13.9" customHeight="1">
      <c r="A85" s="167">
        <v>10569</v>
      </c>
      <c r="B85" s="168" t="s">
        <v>224</v>
      </c>
      <c r="C85" s="169" t="str">
        <f>Rollover!A85</f>
        <v>Nissan</v>
      </c>
      <c r="D85" s="169" t="str">
        <f>Rollover!B85</f>
        <v>Frontier Crew Cab PU/CC AWD early release</v>
      </c>
      <c r="E85" s="68" t="s">
        <v>189</v>
      </c>
      <c r="F85" s="170">
        <f>Rollover!C85</f>
        <v>2019</v>
      </c>
      <c r="G85" s="180">
        <v>321.40300000000002</v>
      </c>
      <c r="H85" s="20">
        <v>23.582999999999998</v>
      </c>
      <c r="I85" s="20">
        <v>42.597000000000001</v>
      </c>
      <c r="J85" s="181">
        <v>22.628</v>
      </c>
      <c r="K85" s="21">
        <v>2527.0079999999998</v>
      </c>
      <c r="L85" s="26">
        <f t="shared" si="38"/>
        <v>1.1609548224388143E-2</v>
      </c>
      <c r="M85" s="27">
        <f t="shared" si="39"/>
        <v>1.9263107539998391E-2</v>
      </c>
      <c r="N85" s="26">
        <f t="shared" si="40"/>
        <v>3.1E-2</v>
      </c>
      <c r="O85" s="6">
        <f t="shared" si="41"/>
        <v>0.21</v>
      </c>
      <c r="P85" s="25">
        <f t="shared" si="42"/>
        <v>5</v>
      </c>
      <c r="Q85" s="173">
        <f>ROUND((0.8*'Side MDB'!W85+0.2*'Side Pole'!N85),3)</f>
        <v>3.5999999999999997E-2</v>
      </c>
      <c r="R85" s="174">
        <f t="shared" si="43"/>
        <v>0.24</v>
      </c>
      <c r="S85" s="121">
        <f t="shared" si="44"/>
        <v>5</v>
      </c>
      <c r="T85" s="174">
        <f>ROUND(((0.8*'Side MDB'!W85+0.2*'Side Pole'!N85)+(IF('Side MDB'!X85="N/A",(0.8*'Side MDB'!W85+0.2*'Side Pole'!N85),'Side MDB'!X85)))/2,3)</f>
        <v>1.9E-2</v>
      </c>
      <c r="U85" s="174">
        <f t="shared" si="45"/>
        <v>0.13</v>
      </c>
      <c r="V85" s="25">
        <f t="shared" si="46"/>
        <v>5</v>
      </c>
      <c r="W85" s="16"/>
      <c r="X85" s="16"/>
      <c r="Y85" s="175"/>
      <c r="Z85" s="175"/>
      <c r="AA85" s="175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</row>
    <row r="86" spans="1:38" ht="13.9" customHeight="1">
      <c r="A86" s="167">
        <v>10569</v>
      </c>
      <c r="B86" s="168" t="s">
        <v>224</v>
      </c>
      <c r="C86" s="182" t="str">
        <f>Rollover!A86</f>
        <v>Nissan</v>
      </c>
      <c r="D86" s="182" t="str">
        <f>Rollover!B86</f>
        <v>Frontier Crew Cab PU/CC RWD later release</v>
      </c>
      <c r="E86" s="68" t="s">
        <v>189</v>
      </c>
      <c r="F86" s="170">
        <f>Rollover!C86</f>
        <v>2019</v>
      </c>
      <c r="G86" s="171">
        <v>321.40300000000002</v>
      </c>
      <c r="H86" s="12">
        <v>23.582999999999998</v>
      </c>
      <c r="I86" s="12">
        <v>42.597000000000001</v>
      </c>
      <c r="J86" s="172">
        <v>22.628</v>
      </c>
      <c r="K86" s="13">
        <v>2527.0079999999998</v>
      </c>
      <c r="L86" s="26">
        <f t="shared" si="38"/>
        <v>1.1609548224388143E-2</v>
      </c>
      <c r="M86" s="27">
        <f t="shared" si="39"/>
        <v>1.9263107539998391E-2</v>
      </c>
      <c r="N86" s="26">
        <f t="shared" si="40"/>
        <v>3.1E-2</v>
      </c>
      <c r="O86" s="6">
        <f t="shared" si="41"/>
        <v>0.21</v>
      </c>
      <c r="P86" s="25">
        <f t="shared" si="42"/>
        <v>5</v>
      </c>
      <c r="Q86" s="173">
        <f>ROUND((0.8*'Side MDB'!W86+0.2*'Side Pole'!N86),3)</f>
        <v>2.9000000000000001E-2</v>
      </c>
      <c r="R86" s="174">
        <f t="shared" si="43"/>
        <v>0.19</v>
      </c>
      <c r="S86" s="121">
        <f t="shared" si="44"/>
        <v>5</v>
      </c>
      <c r="T86" s="174">
        <f>ROUND(((0.8*'Side MDB'!W86+0.2*'Side Pole'!N86)+(IF('Side MDB'!X86="N/A",(0.8*'Side MDB'!W86+0.2*'Side Pole'!N86),'Side MDB'!X86)))/2,3)</f>
        <v>1.9E-2</v>
      </c>
      <c r="U86" s="174">
        <f t="shared" si="45"/>
        <v>0.13</v>
      </c>
      <c r="V86" s="25">
        <f t="shared" si="46"/>
        <v>5</v>
      </c>
      <c r="W86" s="16"/>
      <c r="X86" s="16"/>
      <c r="Y86" s="175"/>
      <c r="Z86" s="175"/>
      <c r="AA86" s="175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</row>
    <row r="87" spans="1:38" ht="12" customHeight="1">
      <c r="A87" s="167">
        <v>10569</v>
      </c>
      <c r="B87" s="168" t="s">
        <v>224</v>
      </c>
      <c r="C87" s="182" t="str">
        <f>Rollover!A87</f>
        <v>Nissan</v>
      </c>
      <c r="D87" s="182" t="str">
        <f>Rollover!B87</f>
        <v>Frontier Crew Cab PU/CC AWD later release</v>
      </c>
      <c r="E87" s="68" t="s">
        <v>189</v>
      </c>
      <c r="F87" s="170">
        <f>Rollover!C87</f>
        <v>2019</v>
      </c>
      <c r="G87" s="180">
        <v>321.40300000000002</v>
      </c>
      <c r="H87" s="20">
        <v>23.582999999999998</v>
      </c>
      <c r="I87" s="20">
        <v>42.597000000000001</v>
      </c>
      <c r="J87" s="181">
        <v>22.628</v>
      </c>
      <c r="K87" s="21">
        <v>2527.0079999999998</v>
      </c>
      <c r="L87" s="26">
        <f t="shared" si="38"/>
        <v>1.1609548224388143E-2</v>
      </c>
      <c r="M87" s="27">
        <f t="shared" si="39"/>
        <v>1.9263107539998391E-2</v>
      </c>
      <c r="N87" s="26">
        <f t="shared" si="40"/>
        <v>3.1E-2</v>
      </c>
      <c r="O87" s="6">
        <f t="shared" si="41"/>
        <v>0.21</v>
      </c>
      <c r="P87" s="25">
        <f t="shared" si="42"/>
        <v>5</v>
      </c>
      <c r="Q87" s="173">
        <f>ROUND((0.8*'Side MDB'!W87+0.2*'Side Pole'!N87),3)</f>
        <v>2.9000000000000001E-2</v>
      </c>
      <c r="R87" s="174">
        <f t="shared" si="43"/>
        <v>0.19</v>
      </c>
      <c r="S87" s="121">
        <f t="shared" si="44"/>
        <v>5</v>
      </c>
      <c r="T87" s="174">
        <f>ROUND(((0.8*'Side MDB'!W87+0.2*'Side Pole'!N87)+(IF('Side MDB'!X87="N/A",(0.8*'Side MDB'!W87+0.2*'Side Pole'!N87),'Side MDB'!X87)))/2,3)</f>
        <v>1.9E-2</v>
      </c>
      <c r="U87" s="174">
        <f t="shared" si="45"/>
        <v>0.13</v>
      </c>
      <c r="V87" s="25">
        <f t="shared" si="46"/>
        <v>5</v>
      </c>
      <c r="W87" s="16"/>
      <c r="X87" s="16"/>
      <c r="Y87" s="175"/>
      <c r="Z87" s="175"/>
      <c r="AA87" s="175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</row>
    <row r="88" spans="1:38" ht="13.9" customHeight="1">
      <c r="A88" s="167">
        <v>10711</v>
      </c>
      <c r="B88" s="168" t="s">
        <v>313</v>
      </c>
      <c r="C88" s="169" t="str">
        <f>Rollover!A88</f>
        <v>Nissan</v>
      </c>
      <c r="D88" s="169" t="str">
        <f>Rollover!B88</f>
        <v>Kicks SUV FWD</v>
      </c>
      <c r="E88" s="68" t="s">
        <v>189</v>
      </c>
      <c r="F88" s="170">
        <f>Rollover!C88</f>
        <v>2019</v>
      </c>
      <c r="G88" s="171">
        <v>205.654</v>
      </c>
      <c r="H88" s="12">
        <v>24.134</v>
      </c>
      <c r="I88" s="12">
        <v>30.548999999999999</v>
      </c>
      <c r="J88" s="172">
        <v>16.536999999999999</v>
      </c>
      <c r="K88" s="13">
        <v>2512.279</v>
      </c>
      <c r="L88" s="26">
        <f t="shared" si="38"/>
        <v>2.0316464141344882E-3</v>
      </c>
      <c r="M88" s="27">
        <f t="shared" si="39"/>
        <v>1.9003275902202799E-2</v>
      </c>
      <c r="N88" s="26">
        <f t="shared" si="40"/>
        <v>2.1000000000000001E-2</v>
      </c>
      <c r="O88" s="6">
        <f t="shared" si="41"/>
        <v>0.14000000000000001</v>
      </c>
      <c r="P88" s="25">
        <f t="shared" si="42"/>
        <v>5</v>
      </c>
      <c r="Q88" s="173">
        <f>ROUND((0.8*'Side MDB'!W88+0.2*'Side Pole'!N88),3)</f>
        <v>4.7E-2</v>
      </c>
      <c r="R88" s="174">
        <f t="shared" si="43"/>
        <v>0.31</v>
      </c>
      <c r="S88" s="121">
        <f t="shared" si="44"/>
        <v>5</v>
      </c>
      <c r="T88" s="174">
        <f>ROUND(((0.8*'Side MDB'!W88+0.2*'Side Pole'!N88)+(IF('Side MDB'!X88="N/A",(0.8*'Side MDB'!W88+0.2*'Side Pole'!N88),'Side MDB'!X88)))/2,3)</f>
        <v>7.5999999999999998E-2</v>
      </c>
      <c r="U88" s="174">
        <f t="shared" si="45"/>
        <v>0.51</v>
      </c>
      <c r="V88" s="25">
        <f t="shared" si="46"/>
        <v>5</v>
      </c>
      <c r="W88" s="16"/>
      <c r="X88" s="16"/>
      <c r="Y88" s="175"/>
      <c r="Z88" s="175"/>
      <c r="AA88" s="175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</row>
    <row r="89" spans="1:38" ht="13.9" customHeight="1">
      <c r="A89" s="167">
        <v>10677</v>
      </c>
      <c r="B89" s="168" t="s">
        <v>290</v>
      </c>
      <c r="C89" s="169" t="str">
        <f>Rollover!A89</f>
        <v>Nissan</v>
      </c>
      <c r="D89" s="169" t="str">
        <f>Rollover!B89</f>
        <v>Murano SUV FWD</v>
      </c>
      <c r="E89" s="68" t="s">
        <v>88</v>
      </c>
      <c r="F89" s="170">
        <f>Rollover!C89</f>
        <v>2019</v>
      </c>
      <c r="G89" s="171">
        <v>439.19400000000002</v>
      </c>
      <c r="H89" s="12">
        <v>23.222000000000001</v>
      </c>
      <c r="I89" s="12">
        <v>40.771000000000001</v>
      </c>
      <c r="J89" s="172">
        <v>16.989999999999998</v>
      </c>
      <c r="K89" s="13">
        <v>2631.069</v>
      </c>
      <c r="L89" s="26">
        <f t="shared" ref="L89:L95" si="47">NORMDIST(LN(G89),7.45231,0.73998,1)</f>
        <v>3.2312342613500182E-2</v>
      </c>
      <c r="M89" s="27">
        <f t="shared" ref="M89:M95" si="48">1/(1+EXP(6.3055-0.00094*K89))</f>
        <v>2.1200643482148514E-2</v>
      </c>
      <c r="N89" s="26">
        <f t="shared" ref="N89:N95" si="49">ROUND(1-(1-L89)*(1-M89),3)</f>
        <v>5.2999999999999999E-2</v>
      </c>
      <c r="O89" s="6">
        <f t="shared" ref="O89:O95" si="50">ROUND(N89/0.15,2)</f>
        <v>0.35</v>
      </c>
      <c r="P89" s="25">
        <f t="shared" ref="P89:P95" si="51">IF(O89&lt;0.67,5,IF(O89&lt;1,4,IF(O89&lt;1.33,3,IF(O89&lt;2.67,2,1))))</f>
        <v>5</v>
      </c>
      <c r="Q89" s="173">
        <f>ROUND((0.8*'Side MDB'!W89+0.2*'Side Pole'!N89),3)</f>
        <v>4.4999999999999998E-2</v>
      </c>
      <c r="R89" s="174">
        <f t="shared" ref="R89:R95" si="52">ROUND((Q89)/0.15,2)</f>
        <v>0.3</v>
      </c>
      <c r="S89" s="121">
        <f t="shared" ref="S89:S95" si="53">IF(R89&lt;0.67,5,IF(R89&lt;1,4,IF(R89&lt;1.33,3,IF(R89&lt;2.67,2,1))))</f>
        <v>5</v>
      </c>
      <c r="T89" s="174">
        <f>ROUND(((0.8*'Side MDB'!W89+0.2*'Side Pole'!N89)+(IF('Side MDB'!X89="N/A",(0.8*'Side MDB'!W89+0.2*'Side Pole'!N89),'Side MDB'!X89)))/2,3)</f>
        <v>2.5999999999999999E-2</v>
      </c>
      <c r="U89" s="174">
        <f t="shared" ref="U89:U95" si="54">ROUND((T89)/0.15,2)</f>
        <v>0.17</v>
      </c>
      <c r="V89" s="25">
        <f t="shared" ref="V89:V95" si="55">IF(U89&lt;0.67,5,IF(U89&lt;1,4,IF(U89&lt;1.33,3,IF(U89&lt;2.67,2,1))))</f>
        <v>5</v>
      </c>
      <c r="W89" s="16"/>
      <c r="X89" s="16"/>
      <c r="Y89" s="175"/>
      <c r="Z89" s="175"/>
      <c r="AA89" s="175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</row>
    <row r="90" spans="1:38" ht="13.9" customHeight="1">
      <c r="A90" s="167">
        <v>10677</v>
      </c>
      <c r="B90" s="168" t="s">
        <v>290</v>
      </c>
      <c r="C90" s="169" t="str">
        <f>Rollover!A90</f>
        <v>Nissan</v>
      </c>
      <c r="D90" s="169" t="str">
        <f>Rollover!B90</f>
        <v>Murano SUV AWD</v>
      </c>
      <c r="E90" s="68" t="s">
        <v>88</v>
      </c>
      <c r="F90" s="170">
        <f>Rollover!C90</f>
        <v>2019</v>
      </c>
      <c r="G90" s="171">
        <v>439.19400000000002</v>
      </c>
      <c r="H90" s="12">
        <v>23.222000000000001</v>
      </c>
      <c r="I90" s="12">
        <v>40.771000000000001</v>
      </c>
      <c r="J90" s="172">
        <v>16.989999999999998</v>
      </c>
      <c r="K90" s="13">
        <v>2631.069</v>
      </c>
      <c r="L90" s="26">
        <f t="shared" si="47"/>
        <v>3.2312342613500182E-2</v>
      </c>
      <c r="M90" s="27">
        <f t="shared" si="48"/>
        <v>2.1200643482148514E-2</v>
      </c>
      <c r="N90" s="26">
        <f t="shared" si="49"/>
        <v>5.2999999999999999E-2</v>
      </c>
      <c r="O90" s="6">
        <f t="shared" si="50"/>
        <v>0.35</v>
      </c>
      <c r="P90" s="25">
        <f t="shared" si="51"/>
        <v>5</v>
      </c>
      <c r="Q90" s="173">
        <f>ROUND((0.8*'Side MDB'!W90+0.2*'Side Pole'!N90),3)</f>
        <v>4.4999999999999998E-2</v>
      </c>
      <c r="R90" s="174">
        <f t="shared" si="52"/>
        <v>0.3</v>
      </c>
      <c r="S90" s="121">
        <f t="shared" si="53"/>
        <v>5</v>
      </c>
      <c r="T90" s="174">
        <f>ROUND(((0.8*'Side MDB'!W90+0.2*'Side Pole'!N90)+(IF('Side MDB'!X90="N/A",(0.8*'Side MDB'!W90+0.2*'Side Pole'!N90),'Side MDB'!X90)))/2,3)</f>
        <v>2.5999999999999999E-2</v>
      </c>
      <c r="U90" s="174">
        <f t="shared" si="54"/>
        <v>0.17</v>
      </c>
      <c r="V90" s="25">
        <f t="shared" si="55"/>
        <v>5</v>
      </c>
      <c r="W90" s="16"/>
      <c r="X90" s="16"/>
      <c r="Y90" s="175"/>
      <c r="Z90" s="175"/>
      <c r="AA90" s="175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</row>
    <row r="91" spans="1:38" ht="13.9" customHeight="1">
      <c r="A91" s="168">
        <v>10179</v>
      </c>
      <c r="B91" s="168" t="s">
        <v>197</v>
      </c>
      <c r="C91" s="169" t="str">
        <f>Rollover!A91</f>
        <v>Nissan</v>
      </c>
      <c r="D91" s="169" t="str">
        <f>Rollover!B91</f>
        <v>Versa 4DR FWD</v>
      </c>
      <c r="E91" s="68" t="s">
        <v>191</v>
      </c>
      <c r="F91" s="170">
        <f>Rollover!C91</f>
        <v>2019</v>
      </c>
      <c r="G91" s="171">
        <v>279.46100000000001</v>
      </c>
      <c r="H91" s="12">
        <v>21.748000000000001</v>
      </c>
      <c r="I91" s="12">
        <v>31.719000000000001</v>
      </c>
      <c r="J91" s="172">
        <v>20.789000000000001</v>
      </c>
      <c r="K91" s="172">
        <v>2599.739</v>
      </c>
      <c r="L91" s="26">
        <f t="shared" si="47"/>
        <v>6.9705211764091307E-3</v>
      </c>
      <c r="M91" s="27">
        <f t="shared" si="48"/>
        <v>2.0598057649095006E-2</v>
      </c>
      <c r="N91" s="26">
        <f t="shared" si="49"/>
        <v>2.7E-2</v>
      </c>
      <c r="O91" s="6">
        <f t="shared" si="50"/>
        <v>0.18</v>
      </c>
      <c r="P91" s="25">
        <f t="shared" si="51"/>
        <v>5</v>
      </c>
      <c r="Q91" s="173">
        <f>ROUND((0.8*'Side MDB'!W91+0.2*'Side Pole'!N91),3)</f>
        <v>0.108</v>
      </c>
      <c r="R91" s="174">
        <f t="shared" si="52"/>
        <v>0.72</v>
      </c>
      <c r="S91" s="121">
        <f t="shared" si="53"/>
        <v>4</v>
      </c>
      <c r="T91" s="174">
        <f>ROUND(((0.8*'Side MDB'!W91+0.2*'Side Pole'!N91)+(IF('Side MDB'!X91="N/A",(0.8*'Side MDB'!W91+0.2*'Side Pole'!N91),'Side MDB'!X91)))/2,3)</f>
        <v>0.115</v>
      </c>
      <c r="U91" s="174">
        <f t="shared" si="54"/>
        <v>0.77</v>
      </c>
      <c r="V91" s="25">
        <f t="shared" si="55"/>
        <v>4</v>
      </c>
      <c r="W91" s="16"/>
      <c r="X91" s="16"/>
      <c r="Y91" s="175"/>
      <c r="Z91" s="175"/>
      <c r="AA91" s="175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</row>
    <row r="92" spans="1:38" ht="13.9" customHeight="1">
      <c r="A92" s="167">
        <v>10723</v>
      </c>
      <c r="B92" s="168" t="s">
        <v>333</v>
      </c>
      <c r="C92" s="169" t="str">
        <f>Rollover!A92</f>
        <v>Ram</v>
      </c>
      <c r="D92" s="169" t="str">
        <f>Rollover!B92</f>
        <v>1500 Quad Cab PU/EC 2WD</v>
      </c>
      <c r="E92" s="68" t="s">
        <v>191</v>
      </c>
      <c r="F92" s="170">
        <f>Rollover!C92</f>
        <v>2019</v>
      </c>
      <c r="G92" s="171">
        <v>211.06200000000001</v>
      </c>
      <c r="H92" s="12">
        <v>21.321999999999999</v>
      </c>
      <c r="I92" s="12">
        <v>45.387</v>
      </c>
      <c r="J92" s="172">
        <v>23.97</v>
      </c>
      <c r="K92" s="13">
        <v>3245.232</v>
      </c>
      <c r="L92" s="26">
        <f t="shared" si="47"/>
        <v>2.2689479527336657E-3</v>
      </c>
      <c r="M92" s="27">
        <f t="shared" si="48"/>
        <v>3.7148281126144787E-2</v>
      </c>
      <c r="N92" s="26">
        <f t="shared" si="49"/>
        <v>3.9E-2</v>
      </c>
      <c r="O92" s="6">
        <f t="shared" si="50"/>
        <v>0.26</v>
      </c>
      <c r="P92" s="25">
        <f t="shared" si="51"/>
        <v>5</v>
      </c>
      <c r="Q92" s="173">
        <f>ROUND((0.8*'Side MDB'!W92+0.2*'Side Pole'!N92),3)</f>
        <v>0.03</v>
      </c>
      <c r="R92" s="174">
        <f t="shared" si="52"/>
        <v>0.2</v>
      </c>
      <c r="S92" s="121">
        <f t="shared" si="53"/>
        <v>5</v>
      </c>
      <c r="T92" s="174">
        <f>ROUND(((0.8*'Side MDB'!W92+0.2*'Side Pole'!N92)+(IF('Side MDB'!X92="N/A",(0.8*'Side MDB'!W92+0.2*'Side Pole'!N92),'Side MDB'!X92)))/2,3)</f>
        <v>1.9E-2</v>
      </c>
      <c r="U92" s="174">
        <f t="shared" si="54"/>
        <v>0.13</v>
      </c>
      <c r="V92" s="25">
        <f t="shared" si="55"/>
        <v>5</v>
      </c>
      <c r="W92" s="16"/>
      <c r="X92" s="16"/>
      <c r="Y92" s="175"/>
      <c r="Z92" s="175"/>
      <c r="AA92" s="175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</row>
    <row r="93" spans="1:38" ht="13.9" customHeight="1">
      <c r="A93" s="167">
        <v>10723</v>
      </c>
      <c r="B93" s="168" t="s">
        <v>333</v>
      </c>
      <c r="C93" s="169" t="str">
        <f>Rollover!A93</f>
        <v>Ram</v>
      </c>
      <c r="D93" s="169" t="str">
        <f>Rollover!B93</f>
        <v>1500 Quad Cab PU/EC 4WD</v>
      </c>
      <c r="E93" s="68" t="s">
        <v>191</v>
      </c>
      <c r="F93" s="170">
        <f>Rollover!C93</f>
        <v>2019</v>
      </c>
      <c r="G93" s="171">
        <v>211.06200000000001</v>
      </c>
      <c r="H93" s="12">
        <v>21.321999999999999</v>
      </c>
      <c r="I93" s="12">
        <v>45.387</v>
      </c>
      <c r="J93" s="172">
        <v>23.97</v>
      </c>
      <c r="K93" s="13">
        <v>3245.232</v>
      </c>
      <c r="L93" s="26">
        <f t="shared" si="47"/>
        <v>2.2689479527336657E-3</v>
      </c>
      <c r="M93" s="27">
        <f t="shared" si="48"/>
        <v>3.7148281126144787E-2</v>
      </c>
      <c r="N93" s="26">
        <f t="shared" si="49"/>
        <v>3.9E-2</v>
      </c>
      <c r="O93" s="6">
        <f t="shared" si="50"/>
        <v>0.26</v>
      </c>
      <c r="P93" s="25">
        <f t="shared" si="51"/>
        <v>5</v>
      </c>
      <c r="Q93" s="173">
        <f>ROUND((0.8*'Side MDB'!W93+0.2*'Side Pole'!N93),3)</f>
        <v>0.03</v>
      </c>
      <c r="R93" s="174">
        <f t="shared" si="52"/>
        <v>0.2</v>
      </c>
      <c r="S93" s="121">
        <f t="shared" si="53"/>
        <v>5</v>
      </c>
      <c r="T93" s="174">
        <f>ROUND(((0.8*'Side MDB'!W93+0.2*'Side Pole'!N93)+(IF('Side MDB'!X93="N/A",(0.8*'Side MDB'!W93+0.2*'Side Pole'!N93),'Side MDB'!X93)))/2,3)</f>
        <v>1.9E-2</v>
      </c>
      <c r="U93" s="174">
        <f t="shared" si="54"/>
        <v>0.13</v>
      </c>
      <c r="V93" s="25">
        <f t="shared" si="55"/>
        <v>5</v>
      </c>
      <c r="W93" s="16"/>
      <c r="X93" s="16"/>
      <c r="Y93" s="175"/>
      <c r="Z93" s="175"/>
      <c r="AA93" s="175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</row>
    <row r="94" spans="1:38" ht="13.9" customHeight="1">
      <c r="A94" s="167">
        <v>10558</v>
      </c>
      <c r="B94" s="168" t="s">
        <v>215</v>
      </c>
      <c r="C94" s="169" t="str">
        <f>Rollover!A94</f>
        <v>Ram</v>
      </c>
      <c r="D94" s="169" t="str">
        <f>Rollover!B94</f>
        <v>1500 Classic Quad Cab PU/EC 2WD</v>
      </c>
      <c r="E94" s="68" t="s">
        <v>189</v>
      </c>
      <c r="F94" s="170">
        <f>Rollover!C94</f>
        <v>2019</v>
      </c>
      <c r="G94" s="171">
        <v>217.352</v>
      </c>
      <c r="H94" s="12">
        <v>18.393000000000001</v>
      </c>
      <c r="I94" s="12">
        <v>40.335000000000001</v>
      </c>
      <c r="J94" s="172">
        <v>22.256</v>
      </c>
      <c r="K94" s="13">
        <v>2817.49</v>
      </c>
      <c r="L94" s="26">
        <f t="shared" si="47"/>
        <v>2.5674816977173122E-3</v>
      </c>
      <c r="M94" s="27">
        <f t="shared" si="48"/>
        <v>2.5158982718034375E-2</v>
      </c>
      <c r="N94" s="26">
        <f t="shared" si="49"/>
        <v>2.8000000000000001E-2</v>
      </c>
      <c r="O94" s="6">
        <f t="shared" si="50"/>
        <v>0.19</v>
      </c>
      <c r="P94" s="25">
        <f t="shared" si="51"/>
        <v>5</v>
      </c>
      <c r="Q94" s="173">
        <f>ROUND((0.8*'Side MDB'!W94+0.2*'Side Pole'!N94),3)</f>
        <v>0.03</v>
      </c>
      <c r="R94" s="174">
        <f t="shared" si="52"/>
        <v>0.2</v>
      </c>
      <c r="S94" s="121">
        <f t="shared" si="53"/>
        <v>5</v>
      </c>
      <c r="T94" s="174">
        <f>ROUND(((0.8*'Side MDB'!W94+0.2*'Side Pole'!N94)+(IF('Side MDB'!X94="N/A",(0.8*'Side MDB'!W94+0.2*'Side Pole'!N94),'Side MDB'!X94)))/2,3)</f>
        <v>1.7000000000000001E-2</v>
      </c>
      <c r="U94" s="174">
        <f t="shared" si="54"/>
        <v>0.11</v>
      </c>
      <c r="V94" s="25">
        <f t="shared" si="55"/>
        <v>5</v>
      </c>
      <c r="W94" s="16"/>
      <c r="X94" s="16"/>
      <c r="Y94" s="175"/>
      <c r="Z94" s="175"/>
      <c r="AA94" s="175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</row>
    <row r="95" spans="1:38" ht="13.9" customHeight="1">
      <c r="A95" s="167">
        <v>10558</v>
      </c>
      <c r="B95" s="168" t="s">
        <v>215</v>
      </c>
      <c r="C95" s="169" t="str">
        <f>Rollover!A95</f>
        <v>Ram</v>
      </c>
      <c r="D95" s="169" t="str">
        <f>Rollover!B95</f>
        <v>1500 Classic Quad Cab PU/EC 4WD</v>
      </c>
      <c r="E95" s="68" t="s">
        <v>189</v>
      </c>
      <c r="F95" s="170">
        <f>Rollover!C95</f>
        <v>2019</v>
      </c>
      <c r="G95" s="171">
        <v>217.352</v>
      </c>
      <c r="H95" s="12">
        <v>18.393000000000001</v>
      </c>
      <c r="I95" s="12">
        <v>40.335000000000001</v>
      </c>
      <c r="J95" s="172">
        <v>22.256</v>
      </c>
      <c r="K95" s="13">
        <v>2817.49</v>
      </c>
      <c r="L95" s="26">
        <f t="shared" si="47"/>
        <v>2.5674816977173122E-3</v>
      </c>
      <c r="M95" s="27">
        <f t="shared" si="48"/>
        <v>2.5158982718034375E-2</v>
      </c>
      <c r="N95" s="26">
        <f t="shared" si="49"/>
        <v>2.8000000000000001E-2</v>
      </c>
      <c r="O95" s="6">
        <f t="shared" si="50"/>
        <v>0.19</v>
      </c>
      <c r="P95" s="25">
        <f t="shared" si="51"/>
        <v>5</v>
      </c>
      <c r="Q95" s="173">
        <f>ROUND((0.8*'Side MDB'!W95+0.2*'Side Pole'!N95),3)</f>
        <v>0.03</v>
      </c>
      <c r="R95" s="174">
        <f t="shared" si="52"/>
        <v>0.2</v>
      </c>
      <c r="S95" s="121">
        <f t="shared" si="53"/>
        <v>5</v>
      </c>
      <c r="T95" s="174">
        <f>ROUND(((0.8*'Side MDB'!W95+0.2*'Side Pole'!N95)+(IF('Side MDB'!X95="N/A",(0.8*'Side MDB'!W95+0.2*'Side Pole'!N95),'Side MDB'!X95)))/2,3)</f>
        <v>1.7000000000000001E-2</v>
      </c>
      <c r="U95" s="174">
        <f t="shared" si="54"/>
        <v>0.11</v>
      </c>
      <c r="V95" s="25">
        <f t="shared" si="55"/>
        <v>5</v>
      </c>
      <c r="W95" s="16"/>
      <c r="X95" s="16"/>
      <c r="Y95" s="175"/>
      <c r="Z95" s="175"/>
      <c r="AA95" s="175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</row>
    <row r="96" spans="1:38" ht="13.9" customHeight="1">
      <c r="A96" s="167">
        <v>10558</v>
      </c>
      <c r="B96" s="168" t="s">
        <v>215</v>
      </c>
      <c r="C96" s="182" t="str">
        <f>Rollover!A96</f>
        <v>Ram</v>
      </c>
      <c r="D96" s="182" t="str">
        <f>Rollover!B96</f>
        <v>1500 Classic Regular Cab PU/RC 2WD</v>
      </c>
      <c r="E96" s="68" t="s">
        <v>189</v>
      </c>
      <c r="F96" s="170">
        <f>Rollover!C96</f>
        <v>2019</v>
      </c>
      <c r="G96" s="171">
        <v>217.352</v>
      </c>
      <c r="H96" s="12">
        <v>18.393000000000001</v>
      </c>
      <c r="I96" s="12">
        <v>40.335000000000001</v>
      </c>
      <c r="J96" s="172">
        <v>22.256</v>
      </c>
      <c r="K96" s="13">
        <v>2817.49</v>
      </c>
      <c r="L96" s="26">
        <f t="shared" ref="L96:L110" si="56">NORMDIST(LN(G96),7.45231,0.73998,1)</f>
        <v>2.5674816977173122E-3</v>
      </c>
      <c r="M96" s="27">
        <f t="shared" ref="M96:M110" si="57">1/(1+EXP(6.3055-0.00094*K96))</f>
        <v>2.5158982718034375E-2</v>
      </c>
      <c r="N96" s="26">
        <f t="shared" ref="N96:N110" si="58">ROUND(1-(1-L96)*(1-M96),3)</f>
        <v>2.8000000000000001E-2</v>
      </c>
      <c r="O96" s="6">
        <f t="shared" ref="O96:O110" si="59">ROUND(N96/0.15,2)</f>
        <v>0.19</v>
      </c>
      <c r="P96" s="25">
        <f t="shared" ref="P96:P110" si="60">IF(O96&lt;0.67,5,IF(O96&lt;1,4,IF(O96&lt;1.33,3,IF(O96&lt;2.67,2,1))))</f>
        <v>5</v>
      </c>
      <c r="Q96" s="173">
        <f>ROUND((0.8*'Side MDB'!W96+0.2*'Side Pole'!N96),3)</f>
        <v>0.03</v>
      </c>
      <c r="R96" s="174">
        <f t="shared" ref="R96:R110" si="61">ROUND((Q96)/0.15,2)</f>
        <v>0.2</v>
      </c>
      <c r="S96" s="121">
        <f t="shared" ref="S96:S110" si="62">IF(R96&lt;0.67,5,IF(R96&lt;1,4,IF(R96&lt;1.33,3,IF(R96&lt;2.67,2,1))))</f>
        <v>5</v>
      </c>
      <c r="T96" s="174">
        <f>ROUND(((0.8*'Side MDB'!W96+0.2*'Side Pole'!N96)+(IF('Side MDB'!X96="N/A",(0.8*'Side MDB'!W96+0.2*'Side Pole'!N96),'Side MDB'!X96)))/2,3)</f>
        <v>0.03</v>
      </c>
      <c r="U96" s="174">
        <f t="shared" ref="U96:U110" si="63">ROUND((T96)/0.15,2)</f>
        <v>0.2</v>
      </c>
      <c r="V96" s="25">
        <f t="shared" ref="V96:V110" si="64">IF(U96&lt;0.67,5,IF(U96&lt;1,4,IF(U96&lt;1.33,3,IF(U96&lt;2.67,2,1))))</f>
        <v>5</v>
      </c>
      <c r="W96" s="16"/>
      <c r="X96" s="16"/>
      <c r="Y96" s="175"/>
      <c r="Z96" s="175"/>
      <c r="AA96" s="175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</row>
    <row r="97" spans="1:38" ht="13.9" customHeight="1">
      <c r="A97" s="167">
        <v>10558</v>
      </c>
      <c r="B97" s="168" t="s">
        <v>215</v>
      </c>
      <c r="C97" s="182" t="str">
        <f>Rollover!A97</f>
        <v>Ram</v>
      </c>
      <c r="D97" s="182" t="str">
        <f>Rollover!B97</f>
        <v>1500 Classic Regular Cab PU/RC 4WD</v>
      </c>
      <c r="E97" s="68" t="s">
        <v>189</v>
      </c>
      <c r="F97" s="170">
        <f>Rollover!C97</f>
        <v>2019</v>
      </c>
      <c r="G97" s="171">
        <v>217.352</v>
      </c>
      <c r="H97" s="12">
        <v>18.393000000000001</v>
      </c>
      <c r="I97" s="12">
        <v>40.335000000000001</v>
      </c>
      <c r="J97" s="172">
        <v>22.256</v>
      </c>
      <c r="K97" s="13">
        <v>2817.49</v>
      </c>
      <c r="L97" s="26">
        <f t="shared" si="56"/>
        <v>2.5674816977173122E-3</v>
      </c>
      <c r="M97" s="27">
        <f t="shared" si="57"/>
        <v>2.5158982718034375E-2</v>
      </c>
      <c r="N97" s="26">
        <f t="shared" si="58"/>
        <v>2.8000000000000001E-2</v>
      </c>
      <c r="O97" s="6">
        <f t="shared" si="59"/>
        <v>0.19</v>
      </c>
      <c r="P97" s="25">
        <f t="shared" si="60"/>
        <v>5</v>
      </c>
      <c r="Q97" s="173">
        <f>ROUND((0.8*'Side MDB'!W97+0.2*'Side Pole'!N97),3)</f>
        <v>0.03</v>
      </c>
      <c r="R97" s="174">
        <f t="shared" si="61"/>
        <v>0.2</v>
      </c>
      <c r="S97" s="121">
        <f t="shared" si="62"/>
        <v>5</v>
      </c>
      <c r="T97" s="174">
        <f>ROUND(((0.8*'Side MDB'!W97+0.2*'Side Pole'!N97)+(IF('Side MDB'!X97="N/A",(0.8*'Side MDB'!W97+0.2*'Side Pole'!N97),'Side MDB'!X97)))/2,3)</f>
        <v>0.03</v>
      </c>
      <c r="U97" s="174">
        <f t="shared" si="63"/>
        <v>0.2</v>
      </c>
      <c r="V97" s="25">
        <f t="shared" si="64"/>
        <v>5</v>
      </c>
      <c r="W97" s="16"/>
      <c r="X97" s="16"/>
      <c r="Y97" s="175"/>
      <c r="Z97" s="175"/>
      <c r="AA97" s="175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</row>
    <row r="98" spans="1:38" ht="13.9" customHeight="1">
      <c r="A98" s="167">
        <v>10734</v>
      </c>
      <c r="B98" s="168" t="s">
        <v>342</v>
      </c>
      <c r="C98" s="169" t="str">
        <f>Rollover!A98</f>
        <v>Ram</v>
      </c>
      <c r="D98" s="169" t="str">
        <f>Rollover!B98</f>
        <v>1500 Crew Cab PU/CC 2WD</v>
      </c>
      <c r="E98" s="68" t="s">
        <v>186</v>
      </c>
      <c r="F98" s="170">
        <f>Rollover!C98</f>
        <v>2019</v>
      </c>
      <c r="G98" s="171">
        <v>164.85</v>
      </c>
      <c r="H98" s="12">
        <v>18.596</v>
      </c>
      <c r="I98" s="12">
        <v>40.218000000000004</v>
      </c>
      <c r="J98" s="172">
        <v>17.530999999999999</v>
      </c>
      <c r="K98" s="13">
        <v>2924.1129999999998</v>
      </c>
      <c r="L98" s="26">
        <f>NORMDIST(LN(G98),7.45231,0.73998,1)</f>
        <v>7.5676262304119645E-4</v>
      </c>
      <c r="M98" s="27">
        <f t="shared" si="57"/>
        <v>2.7737682344792059E-2</v>
      </c>
      <c r="N98" s="26">
        <f t="shared" si="58"/>
        <v>2.8000000000000001E-2</v>
      </c>
      <c r="O98" s="6">
        <f t="shared" si="59"/>
        <v>0.19</v>
      </c>
      <c r="P98" s="25">
        <f t="shared" si="60"/>
        <v>5</v>
      </c>
      <c r="Q98" s="173">
        <f>ROUND((0.8*'Side MDB'!W98+0.2*'Side Pole'!N98),3)</f>
        <v>2.8000000000000001E-2</v>
      </c>
      <c r="R98" s="174">
        <f t="shared" si="61"/>
        <v>0.19</v>
      </c>
      <c r="S98" s="121">
        <f t="shared" si="62"/>
        <v>5</v>
      </c>
      <c r="T98" s="174">
        <f>ROUND(((0.8*'Side MDB'!W98+0.2*'Side Pole'!N98)+(IF('Side MDB'!X98="N/A",(0.8*'Side MDB'!W98+0.2*'Side Pole'!N98),'Side MDB'!X98)))/2,3)</f>
        <v>1.7999999999999999E-2</v>
      </c>
      <c r="U98" s="174">
        <f t="shared" si="63"/>
        <v>0.12</v>
      </c>
      <c r="V98" s="25">
        <f t="shared" si="64"/>
        <v>5</v>
      </c>
      <c r="W98" s="16"/>
      <c r="X98" s="16"/>
      <c r="Y98" s="175"/>
      <c r="Z98" s="175"/>
      <c r="AA98" s="175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</row>
    <row r="99" spans="1:38" ht="13.9" customHeight="1">
      <c r="A99" s="167">
        <v>10734</v>
      </c>
      <c r="B99" s="168" t="s">
        <v>342</v>
      </c>
      <c r="C99" s="169" t="str">
        <f>Rollover!A99</f>
        <v>Ram</v>
      </c>
      <c r="D99" s="169" t="str">
        <f>Rollover!B99</f>
        <v>1500 Crew Cab PU/CC 4WD</v>
      </c>
      <c r="E99" s="68" t="s">
        <v>186</v>
      </c>
      <c r="F99" s="170">
        <f>Rollover!C99</f>
        <v>2019</v>
      </c>
      <c r="G99" s="171">
        <v>164.85</v>
      </c>
      <c r="H99" s="12">
        <v>18.596</v>
      </c>
      <c r="I99" s="12">
        <v>40.218000000000004</v>
      </c>
      <c r="J99" s="172">
        <v>17.530999999999999</v>
      </c>
      <c r="K99" s="13">
        <v>2924.1129999999998</v>
      </c>
      <c r="L99" s="26">
        <f t="shared" si="56"/>
        <v>7.5676262304119645E-4</v>
      </c>
      <c r="M99" s="27">
        <f t="shared" si="57"/>
        <v>2.7737682344792059E-2</v>
      </c>
      <c r="N99" s="26">
        <f t="shared" si="58"/>
        <v>2.8000000000000001E-2</v>
      </c>
      <c r="O99" s="6">
        <f t="shared" si="59"/>
        <v>0.19</v>
      </c>
      <c r="P99" s="25">
        <f t="shared" si="60"/>
        <v>5</v>
      </c>
      <c r="Q99" s="173">
        <f>ROUND((0.8*'Side MDB'!W99+0.2*'Side Pole'!N99),3)</f>
        <v>2.8000000000000001E-2</v>
      </c>
      <c r="R99" s="174">
        <f t="shared" si="61"/>
        <v>0.19</v>
      </c>
      <c r="S99" s="121">
        <f t="shared" si="62"/>
        <v>5</v>
      </c>
      <c r="T99" s="174">
        <f>ROUND(((0.8*'Side MDB'!W99+0.2*'Side Pole'!N99)+(IF('Side MDB'!X99="N/A",(0.8*'Side MDB'!W99+0.2*'Side Pole'!N99),'Side MDB'!X99)))/2,3)</f>
        <v>1.7999999999999999E-2</v>
      </c>
      <c r="U99" s="174">
        <f t="shared" si="63"/>
        <v>0.12</v>
      </c>
      <c r="V99" s="25">
        <f t="shared" si="64"/>
        <v>5</v>
      </c>
      <c r="W99" s="16"/>
      <c r="X99" s="16"/>
      <c r="Y99" s="175"/>
      <c r="Z99" s="175"/>
      <c r="AA99" s="175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</row>
    <row r="100" spans="1:38" ht="13.9" customHeight="1">
      <c r="A100" s="167">
        <v>10389</v>
      </c>
      <c r="B100" s="168" t="s">
        <v>205</v>
      </c>
      <c r="C100" s="169" t="str">
        <f>Rollover!A100</f>
        <v>Subaru</v>
      </c>
      <c r="D100" s="169" t="str">
        <f>Rollover!B100</f>
        <v>Ascent SUV AWD</v>
      </c>
      <c r="E100" s="68" t="s">
        <v>189</v>
      </c>
      <c r="F100" s="170">
        <f>Rollover!C100</f>
        <v>2019</v>
      </c>
      <c r="G100" s="171">
        <v>148.518</v>
      </c>
      <c r="H100" s="12">
        <v>18.256</v>
      </c>
      <c r="I100" s="12">
        <v>51.648000000000003</v>
      </c>
      <c r="J100" s="172">
        <v>15.585000000000001</v>
      </c>
      <c r="K100" s="13">
        <v>2834.547</v>
      </c>
      <c r="L100" s="26">
        <f>NORMDIST(LN(G100),7.45231,0.73998,1)</f>
        <v>4.6139319992490675E-4</v>
      </c>
      <c r="M100" s="27">
        <f t="shared" si="57"/>
        <v>2.5555230740790864E-2</v>
      </c>
      <c r="N100" s="26">
        <f t="shared" si="58"/>
        <v>2.5999999999999999E-2</v>
      </c>
      <c r="O100" s="6">
        <f t="shared" si="59"/>
        <v>0.17</v>
      </c>
      <c r="P100" s="25">
        <f t="shared" si="60"/>
        <v>5</v>
      </c>
      <c r="Q100" s="173">
        <f>ROUND((0.8*'Side MDB'!W100+0.2*'Side Pole'!N100),3)</f>
        <v>2.1999999999999999E-2</v>
      </c>
      <c r="R100" s="174">
        <f t="shared" si="61"/>
        <v>0.15</v>
      </c>
      <c r="S100" s="121">
        <f t="shared" si="62"/>
        <v>5</v>
      </c>
      <c r="T100" s="174">
        <f>ROUND(((0.8*'Side MDB'!W100+0.2*'Side Pole'!N100)+(IF('Side MDB'!X100="N/A",(0.8*'Side MDB'!W100+0.2*'Side Pole'!N100),'Side MDB'!X100)))/2,3)</f>
        <v>1.4999999999999999E-2</v>
      </c>
      <c r="U100" s="174">
        <f t="shared" si="63"/>
        <v>0.1</v>
      </c>
      <c r="V100" s="25">
        <f t="shared" si="64"/>
        <v>5</v>
      </c>
      <c r="W100" s="16"/>
      <c r="X100" s="16"/>
      <c r="Y100" s="175"/>
      <c r="Z100" s="175"/>
      <c r="AA100" s="175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</row>
    <row r="101" spans="1:38" ht="13.9" customHeight="1">
      <c r="A101" s="167">
        <v>10627</v>
      </c>
      <c r="B101" s="168" t="s">
        <v>227</v>
      </c>
      <c r="C101" s="169" t="str">
        <f>Rollover!A101</f>
        <v>Subaru</v>
      </c>
      <c r="D101" s="169" t="str">
        <f>Rollover!B101</f>
        <v>Forester SUV AWD</v>
      </c>
      <c r="E101" s="68" t="s">
        <v>189</v>
      </c>
      <c r="F101" s="170">
        <f>Rollover!C101</f>
        <v>2019</v>
      </c>
      <c r="G101" s="171">
        <v>120.54</v>
      </c>
      <c r="H101" s="12">
        <v>25.306000000000001</v>
      </c>
      <c r="I101" s="12">
        <v>40.301000000000002</v>
      </c>
      <c r="J101" s="172">
        <v>15.105</v>
      </c>
      <c r="K101" s="13">
        <v>2994.5790000000002</v>
      </c>
      <c r="L101" s="26">
        <f t="shared" ref="L101:L106" si="65">NORMDIST(LN(G101),7.45231,0.73998,1)</f>
        <v>1.6211140430619442E-4</v>
      </c>
      <c r="M101" s="27">
        <f t="shared" ref="M101:M106" si="66">1/(1+EXP(6.3055-0.00094*K101))</f>
        <v>2.9580998095521928E-2</v>
      </c>
      <c r="N101" s="26">
        <f t="shared" ref="N101:N106" si="67">ROUND(1-(1-L101)*(1-M101),3)</f>
        <v>0.03</v>
      </c>
      <c r="O101" s="6">
        <f t="shared" ref="O101:O107" si="68">ROUND(N101/0.15,2)</f>
        <v>0.2</v>
      </c>
      <c r="P101" s="25">
        <f t="shared" ref="P101:P107" si="69">IF(O101&lt;0.67,5,IF(O101&lt;1,4,IF(O101&lt;1.33,3,IF(O101&lt;2.67,2,1))))</f>
        <v>5</v>
      </c>
      <c r="Q101" s="173">
        <f>ROUND((0.8*'Side MDB'!W101+0.2*'Side Pole'!N101),3)</f>
        <v>0.03</v>
      </c>
      <c r="R101" s="174">
        <f t="shared" ref="R101:R107" si="70">ROUND((Q101)/0.15,2)</f>
        <v>0.2</v>
      </c>
      <c r="S101" s="121">
        <f t="shared" ref="S101:S107" si="71">IF(R101&lt;0.67,5,IF(R101&lt;1,4,IF(R101&lt;1.33,3,IF(R101&lt;2.67,2,1))))</f>
        <v>5</v>
      </c>
      <c r="T101" s="174">
        <f>ROUND(((0.8*'Side MDB'!W101+0.2*'Side Pole'!N101)+(IF('Side MDB'!X101="N/A",(0.8*'Side MDB'!W101+0.2*'Side Pole'!N101),'Side MDB'!X101)))/2,3)</f>
        <v>3.2000000000000001E-2</v>
      </c>
      <c r="U101" s="174">
        <f t="shared" ref="U101:U107" si="72">ROUND((T101)/0.15,2)</f>
        <v>0.21</v>
      </c>
      <c r="V101" s="25">
        <f t="shared" ref="V101:V107" si="73">IF(U101&lt;0.67,5,IF(U101&lt;1,4,IF(U101&lt;1.33,3,IF(U101&lt;2.67,2,1))))</f>
        <v>5</v>
      </c>
      <c r="W101" s="16"/>
      <c r="X101" s="16"/>
      <c r="Y101" s="175"/>
      <c r="Z101" s="175"/>
      <c r="AA101" s="175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</row>
    <row r="102" spans="1:38" ht="13.9" customHeight="1">
      <c r="A102" s="168">
        <v>10385</v>
      </c>
      <c r="B102" s="168" t="s">
        <v>331</v>
      </c>
      <c r="C102" s="182" t="str">
        <f>Rollover!A102</f>
        <v>Tesla</v>
      </c>
      <c r="D102" s="182" t="str">
        <f>Rollover!B102</f>
        <v>Model 3 AWD</v>
      </c>
      <c r="E102" s="68" t="s">
        <v>189</v>
      </c>
      <c r="F102" s="170">
        <f>Rollover!C102</f>
        <v>2019</v>
      </c>
      <c r="G102" s="171">
        <v>384.25200000000001</v>
      </c>
      <c r="H102" s="12">
        <v>23.114000000000001</v>
      </c>
      <c r="I102" s="12">
        <v>40.673000000000002</v>
      </c>
      <c r="J102" s="172">
        <v>27.701000000000001</v>
      </c>
      <c r="K102" s="172">
        <v>2478.0590000000002</v>
      </c>
      <c r="L102" s="26">
        <f t="shared" si="65"/>
        <v>2.1257240888009721E-2</v>
      </c>
      <c r="M102" s="27">
        <f t="shared" si="66"/>
        <v>1.8412804309543243E-2</v>
      </c>
      <c r="N102" s="26">
        <f t="shared" si="67"/>
        <v>3.9E-2</v>
      </c>
      <c r="O102" s="6">
        <f t="shared" si="68"/>
        <v>0.26</v>
      </c>
      <c r="P102" s="25">
        <f t="shared" si="69"/>
        <v>5</v>
      </c>
      <c r="Q102" s="173">
        <f>ROUND((0.8*'Side MDB'!W102+0.2*'Side Pole'!N102),3)</f>
        <v>2.9000000000000001E-2</v>
      </c>
      <c r="R102" s="174">
        <f t="shared" si="70"/>
        <v>0.19</v>
      </c>
      <c r="S102" s="121">
        <f t="shared" si="71"/>
        <v>5</v>
      </c>
      <c r="T102" s="174">
        <f>ROUND(((0.8*'Side MDB'!W102+0.2*'Side Pole'!N102)+(IF('Side MDB'!X102="N/A",(0.8*'Side MDB'!W102+0.2*'Side Pole'!N102),'Side MDB'!X102)))/2,3)</f>
        <v>2.4E-2</v>
      </c>
      <c r="U102" s="174">
        <f t="shared" si="72"/>
        <v>0.16</v>
      </c>
      <c r="V102" s="25">
        <f t="shared" si="73"/>
        <v>5</v>
      </c>
      <c r="W102" s="16"/>
      <c r="X102" s="16"/>
      <c r="Y102" s="175"/>
      <c r="Z102" s="175"/>
      <c r="AA102" s="175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</row>
    <row r="103" spans="1:38" ht="13.9" customHeight="1">
      <c r="A103" s="167">
        <v>10655</v>
      </c>
      <c r="B103" s="168" t="s">
        <v>265</v>
      </c>
      <c r="C103" s="169" t="str">
        <f>Rollover!A103</f>
        <v>Toyota</v>
      </c>
      <c r="D103" s="169" t="str">
        <f>Rollover!B103</f>
        <v>Avalon 4DR FWD</v>
      </c>
      <c r="E103" s="68" t="s">
        <v>88</v>
      </c>
      <c r="F103" s="170">
        <f>Rollover!C103</f>
        <v>2019</v>
      </c>
      <c r="G103" s="171">
        <v>267.27600000000001</v>
      </c>
      <c r="H103" s="12">
        <v>18.37</v>
      </c>
      <c r="I103" s="12">
        <v>37.709000000000003</v>
      </c>
      <c r="J103" s="172">
        <v>20.059000000000001</v>
      </c>
      <c r="K103" s="172">
        <v>3200.12</v>
      </c>
      <c r="L103" s="26">
        <f t="shared" si="65"/>
        <v>5.8840139574566439E-3</v>
      </c>
      <c r="M103" s="27">
        <f t="shared" si="66"/>
        <v>3.5660932524045015E-2</v>
      </c>
      <c r="N103" s="26">
        <f t="shared" si="67"/>
        <v>4.1000000000000002E-2</v>
      </c>
      <c r="O103" s="6">
        <f t="shared" si="68"/>
        <v>0.27</v>
      </c>
      <c r="P103" s="25">
        <f t="shared" si="69"/>
        <v>5</v>
      </c>
      <c r="Q103" s="173">
        <f>ROUND((0.8*'Side MDB'!W103+0.2*'Side Pole'!N103),3)</f>
        <v>4.2999999999999997E-2</v>
      </c>
      <c r="R103" s="174">
        <f t="shared" si="70"/>
        <v>0.28999999999999998</v>
      </c>
      <c r="S103" s="121">
        <f t="shared" si="71"/>
        <v>5</v>
      </c>
      <c r="T103" s="174">
        <f>ROUND(((0.8*'Side MDB'!W103+0.2*'Side Pole'!N103)+(IF('Side MDB'!X103="N/A",(0.8*'Side MDB'!W103+0.2*'Side Pole'!N103),'Side MDB'!X103)))/2,3)</f>
        <v>0.04</v>
      </c>
      <c r="U103" s="174">
        <f t="shared" si="72"/>
        <v>0.27</v>
      </c>
      <c r="V103" s="25">
        <f t="shared" si="73"/>
        <v>5</v>
      </c>
      <c r="W103" s="16"/>
      <c r="X103" s="16"/>
      <c r="Y103" s="175"/>
      <c r="Z103" s="175"/>
      <c r="AA103" s="175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</row>
    <row r="104" spans="1:38" ht="13.9" customHeight="1">
      <c r="A104" s="167">
        <v>10655</v>
      </c>
      <c r="B104" s="168" t="s">
        <v>265</v>
      </c>
      <c r="C104" s="182" t="str">
        <f>Rollover!A104</f>
        <v>Toyota</v>
      </c>
      <c r="D104" s="182" t="str">
        <f>Rollover!B104</f>
        <v>Avalon Hybrid 4DR FWD</v>
      </c>
      <c r="E104" s="68" t="s">
        <v>88</v>
      </c>
      <c r="F104" s="170">
        <f>Rollover!C104</f>
        <v>2019</v>
      </c>
      <c r="G104" s="171">
        <v>267.27600000000001</v>
      </c>
      <c r="H104" s="12">
        <v>18.37</v>
      </c>
      <c r="I104" s="12">
        <v>37.709000000000003</v>
      </c>
      <c r="J104" s="172">
        <v>20.059000000000001</v>
      </c>
      <c r="K104" s="172">
        <v>3200.12</v>
      </c>
      <c r="L104" s="26">
        <f t="shared" si="65"/>
        <v>5.8840139574566439E-3</v>
      </c>
      <c r="M104" s="27">
        <f t="shared" si="66"/>
        <v>3.5660932524045015E-2</v>
      </c>
      <c r="N104" s="26">
        <f t="shared" si="67"/>
        <v>4.1000000000000002E-2</v>
      </c>
      <c r="O104" s="6">
        <f t="shared" si="68"/>
        <v>0.27</v>
      </c>
      <c r="P104" s="25">
        <f t="shared" si="69"/>
        <v>5</v>
      </c>
      <c r="Q104" s="173">
        <f>ROUND((0.8*'Side MDB'!W104+0.2*'Side Pole'!N104),3)</f>
        <v>4.2999999999999997E-2</v>
      </c>
      <c r="R104" s="174">
        <f t="shared" si="70"/>
        <v>0.28999999999999998</v>
      </c>
      <c r="S104" s="121">
        <f t="shared" si="71"/>
        <v>5</v>
      </c>
      <c r="T104" s="174">
        <f>ROUND(((0.8*'Side MDB'!W104+0.2*'Side Pole'!N104)+(IF('Side MDB'!X104="N/A",(0.8*'Side MDB'!W104+0.2*'Side Pole'!N104),'Side MDB'!X104)))/2,3)</f>
        <v>0.04</v>
      </c>
      <c r="U104" s="174">
        <f t="shared" si="72"/>
        <v>0.27</v>
      </c>
      <c r="V104" s="25">
        <f t="shared" si="73"/>
        <v>5</v>
      </c>
      <c r="W104" s="16"/>
      <c r="X104" s="16"/>
      <c r="Y104" s="175"/>
      <c r="Z104" s="175"/>
      <c r="AA104" s="175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</row>
    <row r="105" spans="1:38" ht="13.9" customHeight="1">
      <c r="A105" s="168">
        <v>10152</v>
      </c>
      <c r="B105" s="168" t="s">
        <v>196</v>
      </c>
      <c r="C105" s="169" t="str">
        <f>Rollover!A105</f>
        <v>Toyota</v>
      </c>
      <c r="D105" s="169" t="str">
        <f>Rollover!B105</f>
        <v>C-HR 5HB FWD</v>
      </c>
      <c r="E105" s="68" t="s">
        <v>88</v>
      </c>
      <c r="F105" s="170">
        <f>Rollover!C105</f>
        <v>2019</v>
      </c>
      <c r="G105" s="171">
        <v>243.08</v>
      </c>
      <c r="H105" s="12">
        <v>15.573</v>
      </c>
      <c r="I105" s="12">
        <v>40.058</v>
      </c>
      <c r="J105" s="172">
        <v>17.567</v>
      </c>
      <c r="K105" s="172">
        <v>3176.886</v>
      </c>
      <c r="L105" s="26">
        <f t="shared" si="65"/>
        <v>4.0573478408207639E-3</v>
      </c>
      <c r="M105" s="27">
        <f t="shared" si="66"/>
        <v>3.4917442501193489E-2</v>
      </c>
      <c r="N105" s="26">
        <f t="shared" si="67"/>
        <v>3.9E-2</v>
      </c>
      <c r="O105" s="6">
        <f t="shared" si="68"/>
        <v>0.26</v>
      </c>
      <c r="P105" s="25">
        <f t="shared" si="69"/>
        <v>5</v>
      </c>
      <c r="Q105" s="173">
        <f>ROUND((0.8*'Side MDB'!W105+0.2*'Side Pole'!N105),3)</f>
        <v>3.3000000000000002E-2</v>
      </c>
      <c r="R105" s="174">
        <f t="shared" si="70"/>
        <v>0.22</v>
      </c>
      <c r="S105" s="121">
        <f t="shared" si="71"/>
        <v>5</v>
      </c>
      <c r="T105" s="174">
        <f>ROUND(((0.8*'Side MDB'!W105+0.2*'Side Pole'!N105)+(IF('Side MDB'!X105="N/A",(0.8*'Side MDB'!W105+0.2*'Side Pole'!N105),'Side MDB'!X105)))/2,3)</f>
        <v>3.1E-2</v>
      </c>
      <c r="U105" s="174">
        <f t="shared" si="72"/>
        <v>0.21</v>
      </c>
      <c r="V105" s="25">
        <f t="shared" si="73"/>
        <v>5</v>
      </c>
      <c r="W105" s="16"/>
      <c r="X105" s="16"/>
      <c r="Y105" s="175"/>
      <c r="Z105" s="175"/>
      <c r="AA105" s="175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</row>
    <row r="106" spans="1:38" ht="13.9" customHeight="1">
      <c r="A106" s="168">
        <v>10650</v>
      </c>
      <c r="B106" s="168" t="s">
        <v>260</v>
      </c>
      <c r="C106" s="169" t="str">
        <f>Rollover!A106</f>
        <v>Toyota</v>
      </c>
      <c r="D106" s="169" t="str">
        <f>Rollover!B106</f>
        <v>Corolla 5HB FWD</v>
      </c>
      <c r="E106" s="68" t="s">
        <v>88</v>
      </c>
      <c r="F106" s="170">
        <f>Rollover!C106</f>
        <v>2019</v>
      </c>
      <c r="G106" s="171">
        <v>239.12200000000001</v>
      </c>
      <c r="H106" s="12">
        <v>14.971</v>
      </c>
      <c r="I106" s="12">
        <v>31.571999999999999</v>
      </c>
      <c r="J106" s="172">
        <v>21.445</v>
      </c>
      <c r="K106" s="13">
        <v>2769.5720000000001</v>
      </c>
      <c r="L106" s="26">
        <f t="shared" si="65"/>
        <v>3.7988325969970905E-3</v>
      </c>
      <c r="M106" s="27">
        <f t="shared" si="66"/>
        <v>2.4077571975424518E-2</v>
      </c>
      <c r="N106" s="26">
        <f t="shared" si="67"/>
        <v>2.8000000000000001E-2</v>
      </c>
      <c r="O106" s="6">
        <f t="shared" si="68"/>
        <v>0.19</v>
      </c>
      <c r="P106" s="25">
        <f t="shared" si="69"/>
        <v>5</v>
      </c>
      <c r="Q106" s="173">
        <f>ROUND((0.8*'Side MDB'!W106+0.2*'Side Pole'!N106),3)</f>
        <v>4.2999999999999997E-2</v>
      </c>
      <c r="R106" s="174">
        <f t="shared" si="70"/>
        <v>0.28999999999999998</v>
      </c>
      <c r="S106" s="121">
        <f t="shared" si="71"/>
        <v>5</v>
      </c>
      <c r="T106" s="174">
        <f>ROUND(((0.8*'Side MDB'!W106+0.2*'Side Pole'!N106)+(IF('Side MDB'!X106="N/A",(0.8*'Side MDB'!W106+0.2*'Side Pole'!N106),'Side MDB'!X106)))/2,3)</f>
        <v>3.5999999999999997E-2</v>
      </c>
      <c r="U106" s="174">
        <f t="shared" si="72"/>
        <v>0.24</v>
      </c>
      <c r="V106" s="25">
        <f t="shared" si="73"/>
        <v>5</v>
      </c>
      <c r="W106" s="16"/>
      <c r="X106" s="16"/>
      <c r="Y106" s="175"/>
      <c r="Z106" s="175"/>
      <c r="AA106" s="175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</row>
    <row r="107" spans="1:38" ht="13.9" customHeight="1">
      <c r="A107" s="167">
        <v>10703</v>
      </c>
      <c r="B107" s="168" t="s">
        <v>308</v>
      </c>
      <c r="C107" s="169" t="str">
        <f>Rollover!A107</f>
        <v>Toyota</v>
      </c>
      <c r="D107" s="169" t="str">
        <f>Rollover!B107</f>
        <v>RAV4 SUV FWD</v>
      </c>
      <c r="E107" s="68" t="s">
        <v>191</v>
      </c>
      <c r="F107" s="170">
        <f>Rollover!C107</f>
        <v>2019</v>
      </c>
      <c r="G107" s="171">
        <v>298.98200000000003</v>
      </c>
      <c r="H107" s="12">
        <v>15.119</v>
      </c>
      <c r="I107" s="12">
        <v>35.768999999999998</v>
      </c>
      <c r="J107" s="172">
        <v>21.254999999999999</v>
      </c>
      <c r="K107" s="13">
        <v>3713.431</v>
      </c>
      <c r="L107" s="26">
        <f>NORMDIST(LN(G107),7.45231,0.73998,1)</f>
        <v>8.9535758949563539E-3</v>
      </c>
      <c r="M107" s="27">
        <f>1/(1+EXP(6.3055-0.00094*K107))</f>
        <v>5.652563938696599E-2</v>
      </c>
      <c r="N107" s="26">
        <f>ROUND(1-(1-L107)*(1-M107),3)</f>
        <v>6.5000000000000002E-2</v>
      </c>
      <c r="O107" s="6">
        <f t="shared" si="68"/>
        <v>0.43</v>
      </c>
      <c r="P107" s="25">
        <f t="shared" si="69"/>
        <v>5</v>
      </c>
      <c r="Q107" s="173">
        <f>ROUND((0.8*'Side MDB'!W107+0.2*'Side Pole'!N107),3)</f>
        <v>3.2000000000000001E-2</v>
      </c>
      <c r="R107" s="174">
        <f t="shared" si="70"/>
        <v>0.21</v>
      </c>
      <c r="S107" s="121">
        <f t="shared" si="71"/>
        <v>5</v>
      </c>
      <c r="T107" s="174">
        <f>ROUND(((0.8*'Side MDB'!W107+0.2*'Side Pole'!N107)+(IF('Side MDB'!X107="N/A",(0.8*'Side MDB'!W107+0.2*'Side Pole'!N107),'Side MDB'!X107)))/2,3)</f>
        <v>2.4E-2</v>
      </c>
      <c r="U107" s="174">
        <f t="shared" si="72"/>
        <v>0.16</v>
      </c>
      <c r="V107" s="25">
        <f t="shared" si="73"/>
        <v>5</v>
      </c>
      <c r="W107" s="16"/>
      <c r="X107" s="16"/>
      <c r="Y107" s="175"/>
      <c r="Z107" s="175"/>
      <c r="AA107" s="175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</row>
    <row r="108" spans="1:38" ht="13.9" customHeight="1">
      <c r="A108" s="167">
        <v>10703</v>
      </c>
      <c r="B108" s="168" t="s">
        <v>308</v>
      </c>
      <c r="C108" s="169" t="str">
        <f>Rollover!A108</f>
        <v>Toyota</v>
      </c>
      <c r="D108" s="169" t="str">
        <f>Rollover!B108</f>
        <v>RAV4 SUV AWD</v>
      </c>
      <c r="E108" s="68" t="s">
        <v>191</v>
      </c>
      <c r="F108" s="170">
        <f>Rollover!C108</f>
        <v>2019</v>
      </c>
      <c r="G108" s="171">
        <v>298.98200000000003</v>
      </c>
      <c r="H108" s="12">
        <v>15.119</v>
      </c>
      <c r="I108" s="12">
        <v>35.768999999999998</v>
      </c>
      <c r="J108" s="172">
        <v>21.254999999999999</v>
      </c>
      <c r="K108" s="13">
        <v>3713.431</v>
      </c>
      <c r="L108" s="26">
        <f t="shared" si="56"/>
        <v>8.9535758949563539E-3</v>
      </c>
      <c r="M108" s="27">
        <f t="shared" si="57"/>
        <v>5.652563938696599E-2</v>
      </c>
      <c r="N108" s="26">
        <f t="shared" si="58"/>
        <v>6.5000000000000002E-2</v>
      </c>
      <c r="O108" s="6">
        <f t="shared" si="59"/>
        <v>0.43</v>
      </c>
      <c r="P108" s="25">
        <f t="shared" si="60"/>
        <v>5</v>
      </c>
      <c r="Q108" s="173">
        <f>ROUND((0.8*'Side MDB'!W108+0.2*'Side Pole'!N108),3)</f>
        <v>3.2000000000000001E-2</v>
      </c>
      <c r="R108" s="174">
        <f t="shared" si="61"/>
        <v>0.21</v>
      </c>
      <c r="S108" s="121">
        <f t="shared" si="62"/>
        <v>5</v>
      </c>
      <c r="T108" s="174">
        <f>ROUND(((0.8*'Side MDB'!W108+0.2*'Side Pole'!N108)+(IF('Side MDB'!X108="N/A",(0.8*'Side MDB'!W108+0.2*'Side Pole'!N108),'Side MDB'!X108)))/2,3)</f>
        <v>2.4E-2</v>
      </c>
      <c r="U108" s="174">
        <f t="shared" si="63"/>
        <v>0.16</v>
      </c>
      <c r="V108" s="25">
        <f t="shared" si="64"/>
        <v>5</v>
      </c>
      <c r="W108" s="16"/>
      <c r="X108" s="16"/>
      <c r="Y108" s="175"/>
      <c r="Z108" s="175"/>
      <c r="AA108" s="175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</row>
    <row r="109" spans="1:38" ht="13.9" customHeight="1">
      <c r="A109" s="167">
        <v>10703</v>
      </c>
      <c r="B109" s="168" t="s">
        <v>308</v>
      </c>
      <c r="C109" s="182" t="str">
        <f>Rollover!A109</f>
        <v>Toyota</v>
      </c>
      <c r="D109" s="182" t="str">
        <f>Rollover!B109</f>
        <v>RAV4 Hybrid SUV AWD</v>
      </c>
      <c r="E109" s="68" t="s">
        <v>191</v>
      </c>
      <c r="F109" s="170">
        <f>Rollover!C109</f>
        <v>2019</v>
      </c>
      <c r="G109" s="171">
        <v>298.98200000000003</v>
      </c>
      <c r="H109" s="12">
        <v>15.119</v>
      </c>
      <c r="I109" s="12">
        <v>35.768999999999998</v>
      </c>
      <c r="J109" s="172">
        <v>21.254999999999999</v>
      </c>
      <c r="K109" s="13">
        <v>3713.431</v>
      </c>
      <c r="L109" s="26">
        <f t="shared" si="56"/>
        <v>8.9535758949563539E-3</v>
      </c>
      <c r="M109" s="27">
        <f t="shared" si="57"/>
        <v>5.652563938696599E-2</v>
      </c>
      <c r="N109" s="26">
        <f t="shared" si="58"/>
        <v>6.5000000000000002E-2</v>
      </c>
      <c r="O109" s="6">
        <f t="shared" si="59"/>
        <v>0.43</v>
      </c>
      <c r="P109" s="25">
        <f t="shared" si="60"/>
        <v>5</v>
      </c>
      <c r="Q109" s="173">
        <f>ROUND((0.8*'Side MDB'!W109+0.2*'Side Pole'!N109),3)</f>
        <v>3.2000000000000001E-2</v>
      </c>
      <c r="R109" s="174">
        <f t="shared" si="61"/>
        <v>0.21</v>
      </c>
      <c r="S109" s="121">
        <f t="shared" si="62"/>
        <v>5</v>
      </c>
      <c r="T109" s="174">
        <f>ROUND(((0.8*'Side MDB'!W109+0.2*'Side Pole'!N109)+(IF('Side MDB'!X109="N/A",(0.8*'Side MDB'!W109+0.2*'Side Pole'!N109),'Side MDB'!X109)))/2,3)</f>
        <v>2.4E-2</v>
      </c>
      <c r="U109" s="174">
        <f t="shared" si="63"/>
        <v>0.16</v>
      </c>
      <c r="V109" s="25">
        <f t="shared" si="64"/>
        <v>5</v>
      </c>
      <c r="W109" s="16"/>
      <c r="X109" s="16"/>
      <c r="Y109" s="175"/>
      <c r="Z109" s="175"/>
      <c r="AA109" s="175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</row>
    <row r="110" spans="1:38" ht="13.9" customHeight="1">
      <c r="A110" s="167">
        <v>10662</v>
      </c>
      <c r="B110" s="168" t="s">
        <v>285</v>
      </c>
      <c r="C110" s="169" t="str">
        <f>Rollover!A110</f>
        <v xml:space="preserve">Volkswagen </v>
      </c>
      <c r="D110" s="169" t="str">
        <f>Rollover!B110</f>
        <v>Jetta 4DR FWD</v>
      </c>
      <c r="E110" s="68" t="s">
        <v>191</v>
      </c>
      <c r="F110" s="170">
        <f>Rollover!C110</f>
        <v>2019</v>
      </c>
      <c r="G110" s="171">
        <v>239.20500000000001</v>
      </c>
      <c r="H110" s="12">
        <v>23.585999999999999</v>
      </c>
      <c r="I110" s="12">
        <v>37.648000000000003</v>
      </c>
      <c r="J110" s="172">
        <v>28.818999999999999</v>
      </c>
      <c r="K110" s="13">
        <v>2790.1849999999999</v>
      </c>
      <c r="L110" s="26">
        <f t="shared" si="56"/>
        <v>3.804141042345967E-3</v>
      </c>
      <c r="M110" s="27">
        <f t="shared" si="57"/>
        <v>2.4537094487065852E-2</v>
      </c>
      <c r="N110" s="26">
        <f t="shared" si="58"/>
        <v>2.8000000000000001E-2</v>
      </c>
      <c r="O110" s="6">
        <f t="shared" si="59"/>
        <v>0.19</v>
      </c>
      <c r="P110" s="25">
        <f t="shared" si="60"/>
        <v>5</v>
      </c>
      <c r="Q110" s="173">
        <f>ROUND((0.8*'Side MDB'!W110+0.2*'Side Pole'!N110),3)</f>
        <v>0.05</v>
      </c>
      <c r="R110" s="174">
        <f t="shared" si="61"/>
        <v>0.33</v>
      </c>
      <c r="S110" s="121">
        <f t="shared" si="62"/>
        <v>5</v>
      </c>
      <c r="T110" s="174">
        <f>ROUND(((0.8*'Side MDB'!W110+0.2*'Side Pole'!N110)+(IF('Side MDB'!X110="N/A",(0.8*'Side MDB'!W110+0.2*'Side Pole'!N110),'Side MDB'!X110)))/2,3)</f>
        <v>3.9E-2</v>
      </c>
      <c r="U110" s="174">
        <f t="shared" si="63"/>
        <v>0.26</v>
      </c>
      <c r="V110" s="25">
        <f t="shared" si="64"/>
        <v>5</v>
      </c>
      <c r="W110" s="16"/>
      <c r="X110" s="16"/>
      <c r="Y110" s="175"/>
      <c r="Z110" s="175"/>
      <c r="AA110" s="175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</row>
    <row r="111" spans="1:38" ht="13.9" customHeight="1">
      <c r="N111" s="177"/>
      <c r="O111" s="177"/>
      <c r="P111" s="183"/>
      <c r="Q111" s="177"/>
    </row>
    <row r="112" spans="1:38" ht="13.9" customHeight="1">
      <c r="N112" s="177"/>
      <c r="O112" s="177"/>
      <c r="P112" s="183"/>
      <c r="Q112" s="177"/>
    </row>
    <row r="113" spans="14:17" ht="13.9" customHeight="1">
      <c r="N113" s="177"/>
      <c r="O113" s="177"/>
      <c r="P113" s="183"/>
      <c r="Q113" s="177"/>
    </row>
    <row r="114" spans="14:17" ht="13.9" customHeight="1">
      <c r="N114" s="177"/>
      <c r="O114" s="177"/>
      <c r="P114" s="183"/>
      <c r="Q114" s="177"/>
    </row>
    <row r="115" spans="14:17" ht="13.9" customHeight="1">
      <c r="N115" s="177"/>
      <c r="O115" s="177"/>
      <c r="P115" s="183"/>
      <c r="Q115" s="177"/>
    </row>
    <row r="116" spans="14:17" ht="13.9" customHeight="1">
      <c r="N116" s="177"/>
      <c r="O116" s="177"/>
      <c r="P116" s="183"/>
      <c r="Q116" s="177"/>
    </row>
    <row r="117" spans="14:17" ht="13.9" customHeight="1">
      <c r="N117" s="177"/>
      <c r="O117" s="177"/>
      <c r="P117" s="183"/>
      <c r="Q117" s="177"/>
    </row>
    <row r="118" spans="14:17" ht="13.9" customHeight="1">
      <c r="N118" s="177"/>
      <c r="O118" s="177"/>
      <c r="P118" s="183"/>
      <c r="Q118" s="177"/>
    </row>
    <row r="119" spans="14:17" ht="13.9" customHeight="1">
      <c r="N119" s="177"/>
      <c r="O119" s="177"/>
      <c r="P119" s="183"/>
      <c r="Q119" s="177"/>
    </row>
    <row r="120" spans="14:17" ht="13.9" customHeight="1">
      <c r="N120" s="177"/>
      <c r="O120" s="177"/>
      <c r="P120" s="183"/>
      <c r="Q120" s="177"/>
    </row>
    <row r="121" spans="14:17" ht="13.9" customHeight="1">
      <c r="N121" s="177"/>
      <c r="O121" s="177"/>
      <c r="P121" s="183"/>
      <c r="Q121" s="177"/>
    </row>
    <row r="122" spans="14:17" ht="13.9" customHeight="1">
      <c r="N122" s="177"/>
      <c r="O122" s="177"/>
      <c r="P122" s="183"/>
      <c r="Q122" s="177"/>
    </row>
    <row r="123" spans="14:17" ht="13.9" customHeight="1">
      <c r="N123" s="177"/>
      <c r="O123" s="177"/>
      <c r="P123" s="183"/>
      <c r="Q123" s="177"/>
    </row>
    <row r="124" spans="14:17" ht="13.9" customHeight="1">
      <c r="N124" s="177"/>
      <c r="O124" s="177"/>
      <c r="P124" s="183"/>
      <c r="Q124" s="177"/>
    </row>
    <row r="125" spans="14:17" ht="13.9" customHeight="1">
      <c r="N125" s="177"/>
      <c r="O125" s="177"/>
      <c r="P125" s="183"/>
      <c r="Q125" s="177"/>
    </row>
    <row r="126" spans="14:17" ht="13.9" customHeight="1">
      <c r="N126" s="177"/>
      <c r="O126" s="177"/>
      <c r="P126" s="183"/>
      <c r="Q126" s="177"/>
    </row>
    <row r="127" spans="14:17" ht="13.9" customHeight="1">
      <c r="N127" s="177"/>
      <c r="O127" s="177"/>
      <c r="P127" s="183"/>
      <c r="Q127" s="177"/>
    </row>
    <row r="128" spans="14:17" ht="13.9" customHeight="1">
      <c r="N128" s="177"/>
      <c r="O128" s="177"/>
      <c r="P128" s="183"/>
      <c r="Q128" s="177"/>
    </row>
    <row r="129" spans="14:17" ht="13.9" customHeight="1">
      <c r="N129" s="177"/>
      <c r="O129" s="177"/>
      <c r="P129" s="183"/>
      <c r="Q129" s="177"/>
    </row>
    <row r="130" spans="14:17" ht="13.9" customHeight="1">
      <c r="N130" s="177"/>
      <c r="O130" s="177"/>
      <c r="P130" s="183"/>
      <c r="Q130" s="177"/>
    </row>
    <row r="131" spans="14:17" ht="13.9" customHeight="1">
      <c r="N131" s="177"/>
      <c r="O131" s="177"/>
      <c r="P131" s="183"/>
      <c r="Q131" s="177"/>
    </row>
    <row r="132" spans="14:17" ht="13.9" customHeight="1">
      <c r="N132" s="177"/>
      <c r="O132" s="177"/>
      <c r="P132" s="183"/>
      <c r="Q132" s="177"/>
    </row>
    <row r="133" spans="14:17" ht="13.9" customHeight="1">
      <c r="N133" s="177"/>
      <c r="O133" s="177"/>
      <c r="P133" s="183"/>
      <c r="Q133" s="177"/>
    </row>
    <row r="134" spans="14:17" ht="13.9" customHeight="1">
      <c r="N134" s="177"/>
      <c r="O134" s="177"/>
      <c r="P134" s="183"/>
      <c r="Q134" s="177"/>
    </row>
    <row r="135" spans="14:17" ht="13.9" customHeight="1">
      <c r="N135" s="177"/>
      <c r="O135" s="177"/>
      <c r="P135" s="183"/>
      <c r="Q135" s="177"/>
    </row>
    <row r="136" spans="14:17" ht="13.9" customHeight="1">
      <c r="N136" s="177"/>
      <c r="O136" s="177"/>
      <c r="P136" s="183"/>
      <c r="Q136" s="177"/>
    </row>
    <row r="137" spans="14:17" ht="13.9" customHeight="1">
      <c r="N137" s="177"/>
      <c r="O137" s="177"/>
      <c r="P137" s="183"/>
      <c r="Q137" s="177"/>
    </row>
    <row r="138" spans="14:17" ht="13.9" customHeight="1">
      <c r="N138" s="177"/>
      <c r="O138" s="177"/>
      <c r="P138" s="183"/>
      <c r="Q138" s="177"/>
    </row>
    <row r="139" spans="14:17" ht="13.9" customHeight="1">
      <c r="N139" s="177"/>
      <c r="O139" s="177"/>
      <c r="P139" s="183"/>
      <c r="Q139" s="177"/>
    </row>
    <row r="140" spans="14:17" ht="13.9" customHeight="1">
      <c r="N140" s="177"/>
      <c r="O140" s="177"/>
      <c r="P140" s="183"/>
      <c r="Q140" s="177"/>
    </row>
    <row r="141" spans="14:17" ht="13.9" customHeight="1">
      <c r="N141" s="177"/>
      <c r="O141" s="177"/>
      <c r="P141" s="183"/>
      <c r="Q141" s="177"/>
    </row>
    <row r="142" spans="14:17" ht="13.9" customHeight="1">
      <c r="N142" s="177"/>
      <c r="O142" s="177"/>
      <c r="P142" s="183"/>
      <c r="Q142" s="177"/>
    </row>
    <row r="143" spans="14:17" ht="13.9" customHeight="1">
      <c r="N143" s="177"/>
      <c r="O143" s="177"/>
      <c r="P143" s="183"/>
      <c r="Q143" s="177"/>
    </row>
    <row r="144" spans="14:17" ht="13.9" customHeight="1">
      <c r="N144" s="177"/>
      <c r="O144" s="177"/>
      <c r="P144" s="183"/>
      <c r="Q144" s="177"/>
    </row>
    <row r="145" spans="14:17" ht="13.9" customHeight="1">
      <c r="N145" s="177"/>
      <c r="O145" s="177"/>
      <c r="P145" s="183"/>
      <c r="Q145" s="177"/>
    </row>
    <row r="146" spans="14:17" ht="13.9" customHeight="1">
      <c r="N146" s="177"/>
      <c r="O146" s="177"/>
      <c r="P146" s="183"/>
      <c r="Q146" s="177"/>
    </row>
    <row r="147" spans="14:17" ht="13.9" customHeight="1">
      <c r="N147" s="177"/>
      <c r="O147" s="177"/>
      <c r="P147" s="183"/>
      <c r="Q147" s="177"/>
    </row>
    <row r="148" spans="14:17" ht="13.9" customHeight="1">
      <c r="N148" s="177"/>
      <c r="O148" s="177"/>
      <c r="P148" s="183"/>
      <c r="Q148" s="177"/>
    </row>
    <row r="149" spans="14:17" ht="13.9" customHeight="1">
      <c r="N149" s="177"/>
      <c r="O149" s="177"/>
      <c r="P149" s="183"/>
      <c r="Q149" s="177"/>
    </row>
    <row r="150" spans="14:17" ht="13.9" customHeight="1">
      <c r="N150" s="177"/>
      <c r="O150" s="177"/>
      <c r="P150" s="183"/>
      <c r="Q150" s="177"/>
    </row>
    <row r="151" spans="14:17" ht="13.9" customHeight="1">
      <c r="N151" s="177"/>
      <c r="O151" s="177"/>
      <c r="P151" s="183"/>
      <c r="Q151" s="177"/>
    </row>
    <row r="152" spans="14:17" ht="13.9" customHeight="1">
      <c r="N152" s="177"/>
      <c r="O152" s="177"/>
      <c r="P152" s="183"/>
      <c r="Q152" s="177"/>
    </row>
    <row r="153" spans="14:17" ht="13.9" customHeight="1">
      <c r="N153" s="177"/>
      <c r="O153" s="177"/>
      <c r="P153" s="183"/>
      <c r="Q153" s="177"/>
    </row>
    <row r="154" spans="14:17" ht="13.9" customHeight="1">
      <c r="N154" s="177"/>
      <c r="O154" s="177"/>
      <c r="P154" s="183"/>
      <c r="Q154" s="177"/>
    </row>
    <row r="155" spans="14:17" ht="13.9" customHeight="1">
      <c r="N155" s="177"/>
      <c r="O155" s="177"/>
      <c r="P155" s="183"/>
      <c r="Q155" s="177"/>
    </row>
    <row r="156" spans="14:17" ht="13.9" customHeight="1">
      <c r="N156" s="177"/>
      <c r="O156" s="177"/>
      <c r="P156" s="183"/>
      <c r="Q156" s="177"/>
    </row>
    <row r="157" spans="14:17" ht="13.9" customHeight="1">
      <c r="N157" s="177"/>
      <c r="O157" s="177"/>
      <c r="P157" s="183"/>
      <c r="Q157" s="177"/>
    </row>
    <row r="158" spans="14:17" ht="13.9" customHeight="1">
      <c r="N158" s="177"/>
      <c r="O158" s="177"/>
      <c r="P158" s="183"/>
      <c r="Q158" s="177"/>
    </row>
    <row r="159" spans="14:17" ht="13.9" customHeight="1">
      <c r="N159" s="177"/>
      <c r="O159" s="177"/>
      <c r="P159" s="183"/>
      <c r="Q159" s="177"/>
    </row>
    <row r="160" spans="14:17" ht="13.9" customHeight="1">
      <c r="N160" s="177"/>
      <c r="O160" s="177"/>
      <c r="P160" s="183"/>
      <c r="Q160" s="177"/>
    </row>
    <row r="161" spans="14:17" ht="13.9" customHeight="1">
      <c r="N161" s="177"/>
      <c r="O161" s="177"/>
      <c r="P161" s="183"/>
      <c r="Q161" s="177"/>
    </row>
    <row r="162" spans="14:17" ht="13.9" customHeight="1">
      <c r="N162" s="177"/>
      <c r="O162" s="177"/>
      <c r="P162" s="183"/>
      <c r="Q162" s="177"/>
    </row>
    <row r="163" spans="14:17" ht="13.9" customHeight="1">
      <c r="N163" s="177"/>
      <c r="O163" s="177"/>
      <c r="P163" s="183"/>
      <c r="Q163" s="177"/>
    </row>
    <row r="164" spans="14:17" ht="13.9" customHeight="1">
      <c r="N164" s="177"/>
      <c r="O164" s="177"/>
      <c r="P164" s="183"/>
      <c r="Q164" s="177"/>
    </row>
    <row r="165" spans="14:17" ht="13.9" customHeight="1">
      <c r="N165" s="177"/>
      <c r="O165" s="177"/>
      <c r="P165" s="183"/>
      <c r="Q165" s="177"/>
    </row>
    <row r="166" spans="14:17" ht="13.9" customHeight="1">
      <c r="N166" s="177"/>
      <c r="O166" s="177"/>
      <c r="P166" s="183"/>
      <c r="Q166" s="177"/>
    </row>
    <row r="167" spans="14:17" ht="13.9" customHeight="1">
      <c r="N167" s="177"/>
      <c r="O167" s="177"/>
      <c r="P167" s="183"/>
      <c r="Q167" s="177"/>
    </row>
    <row r="168" spans="14:17" ht="13.9" customHeight="1">
      <c r="N168" s="177"/>
      <c r="O168" s="177"/>
      <c r="P168" s="183"/>
      <c r="Q168" s="177"/>
    </row>
    <row r="169" spans="14:17" ht="13.9" customHeight="1">
      <c r="N169" s="177"/>
      <c r="O169" s="177"/>
      <c r="P169" s="183"/>
      <c r="Q169" s="177"/>
    </row>
    <row r="170" spans="14:17" ht="13.9" customHeight="1">
      <c r="N170" s="177"/>
      <c r="O170" s="177"/>
      <c r="P170" s="183"/>
      <c r="Q170" s="177"/>
    </row>
    <row r="171" spans="14:17" ht="13.9" customHeight="1">
      <c r="N171" s="177"/>
      <c r="O171" s="177"/>
      <c r="P171" s="183"/>
      <c r="Q171" s="177"/>
    </row>
    <row r="172" spans="14:17" ht="13.9" customHeight="1">
      <c r="N172" s="177"/>
      <c r="O172" s="177"/>
      <c r="P172" s="183"/>
      <c r="Q172" s="177"/>
    </row>
    <row r="173" spans="14:17" ht="13.9" customHeight="1">
      <c r="N173" s="177"/>
      <c r="O173" s="177"/>
      <c r="P173" s="183"/>
      <c r="Q173" s="177"/>
    </row>
    <row r="174" spans="14:17" ht="13.9" customHeight="1">
      <c r="N174" s="177"/>
      <c r="O174" s="177"/>
      <c r="P174" s="183"/>
      <c r="Q174" s="177"/>
    </row>
    <row r="175" spans="14:17" ht="13.9" customHeight="1">
      <c r="N175" s="177"/>
      <c r="O175" s="177"/>
      <c r="P175" s="183"/>
      <c r="Q175" s="177"/>
    </row>
    <row r="176" spans="14:17" ht="13.9" customHeight="1">
      <c r="N176" s="177"/>
      <c r="O176" s="177"/>
      <c r="P176" s="183"/>
      <c r="Q176" s="177"/>
    </row>
    <row r="177" spans="14:17" ht="13.9" customHeight="1">
      <c r="N177" s="177"/>
      <c r="O177" s="177"/>
      <c r="P177" s="183"/>
      <c r="Q177" s="177"/>
    </row>
    <row r="178" spans="14:17" ht="13.9" customHeight="1">
      <c r="N178" s="177"/>
      <c r="O178" s="177"/>
      <c r="P178" s="183"/>
      <c r="Q178" s="177"/>
    </row>
    <row r="179" spans="14:17" ht="13.9" customHeight="1">
      <c r="N179" s="177"/>
      <c r="O179" s="177"/>
      <c r="P179" s="183"/>
      <c r="Q179" s="177"/>
    </row>
    <row r="180" spans="14:17" ht="13.9" customHeight="1">
      <c r="N180" s="177"/>
      <c r="O180" s="177"/>
      <c r="P180" s="183"/>
      <c r="Q180" s="177"/>
    </row>
    <row r="181" spans="14:17" ht="13.9" customHeight="1">
      <c r="N181" s="177"/>
      <c r="O181" s="177"/>
      <c r="P181" s="183"/>
      <c r="Q181" s="177"/>
    </row>
    <row r="182" spans="14:17" ht="13.9" customHeight="1">
      <c r="N182" s="177"/>
      <c r="O182" s="177"/>
      <c r="P182" s="183"/>
      <c r="Q182" s="177"/>
    </row>
    <row r="183" spans="14:17" ht="13.9" customHeight="1">
      <c r="N183" s="177"/>
      <c r="O183" s="177"/>
      <c r="P183" s="183"/>
      <c r="Q183" s="177"/>
    </row>
    <row r="184" spans="14:17" ht="13.9" customHeight="1">
      <c r="N184" s="177"/>
      <c r="O184" s="177"/>
      <c r="P184" s="183"/>
      <c r="Q184" s="177"/>
    </row>
    <row r="185" spans="14:17" ht="13.9" customHeight="1">
      <c r="N185" s="177"/>
      <c r="O185" s="177"/>
      <c r="P185" s="183"/>
      <c r="Q185" s="177"/>
    </row>
    <row r="186" spans="14:17" ht="13.9" customHeight="1">
      <c r="N186" s="177"/>
      <c r="O186" s="177"/>
      <c r="P186" s="183"/>
      <c r="Q186" s="177"/>
    </row>
    <row r="187" spans="14:17" ht="13.9" customHeight="1">
      <c r="N187" s="177"/>
      <c r="O187" s="177"/>
      <c r="P187" s="183"/>
      <c r="Q187" s="177"/>
    </row>
    <row r="188" spans="14:17" ht="13.9" customHeight="1">
      <c r="N188" s="177"/>
      <c r="O188" s="177"/>
      <c r="P188" s="183"/>
      <c r="Q188" s="177"/>
    </row>
    <row r="189" spans="14:17" ht="13.9" customHeight="1">
      <c r="N189" s="177"/>
      <c r="O189" s="177"/>
      <c r="P189" s="183"/>
      <c r="Q189" s="177"/>
    </row>
    <row r="190" spans="14:17" ht="13.9" customHeight="1">
      <c r="N190" s="177"/>
      <c r="O190" s="177"/>
      <c r="P190" s="183"/>
      <c r="Q190" s="177"/>
    </row>
    <row r="191" spans="14:17" ht="13.9" customHeight="1">
      <c r="N191" s="177"/>
      <c r="O191" s="177"/>
      <c r="P191" s="183"/>
      <c r="Q191" s="177"/>
    </row>
    <row r="192" spans="14:17" ht="13.9" customHeight="1">
      <c r="N192" s="177"/>
      <c r="O192" s="177"/>
      <c r="P192" s="183"/>
      <c r="Q192" s="177"/>
    </row>
    <row r="193" spans="14:17" ht="13.9" customHeight="1">
      <c r="N193" s="177"/>
      <c r="O193" s="177"/>
      <c r="P193" s="183"/>
      <c r="Q193" s="177"/>
    </row>
    <row r="194" spans="14:17" ht="13.9" customHeight="1">
      <c r="N194" s="177"/>
      <c r="O194" s="177"/>
      <c r="P194" s="183"/>
      <c r="Q194" s="177"/>
    </row>
    <row r="195" spans="14:17" ht="13.9" customHeight="1">
      <c r="N195" s="177"/>
      <c r="O195" s="177"/>
      <c r="P195" s="183"/>
      <c r="Q195" s="177"/>
    </row>
    <row r="196" spans="14:17" ht="13.9" customHeight="1">
      <c r="N196" s="177"/>
      <c r="O196" s="177"/>
      <c r="P196" s="183"/>
      <c r="Q196" s="177"/>
    </row>
    <row r="197" spans="14:17" ht="13.9" customHeight="1">
      <c r="N197" s="177"/>
      <c r="O197" s="177"/>
      <c r="P197" s="183"/>
      <c r="Q197" s="177"/>
    </row>
    <row r="198" spans="14:17" ht="13.9" customHeight="1">
      <c r="N198" s="177"/>
      <c r="O198" s="177"/>
      <c r="P198" s="183"/>
      <c r="Q198" s="177"/>
    </row>
    <row r="199" spans="14:17" ht="13.9" customHeight="1">
      <c r="N199" s="177"/>
      <c r="O199" s="177"/>
      <c r="P199" s="183"/>
      <c r="Q199" s="177"/>
    </row>
    <row r="200" spans="14:17" ht="13.9" customHeight="1">
      <c r="N200" s="177"/>
      <c r="O200" s="177"/>
      <c r="P200" s="183"/>
      <c r="Q200" s="177"/>
    </row>
    <row r="201" spans="14:17" ht="13.9" customHeight="1">
      <c r="N201" s="177"/>
      <c r="O201" s="177"/>
      <c r="P201" s="183"/>
      <c r="Q201" s="177"/>
    </row>
    <row r="202" spans="14:17" ht="13.9" customHeight="1">
      <c r="N202" s="177"/>
      <c r="O202" s="177"/>
      <c r="P202" s="183"/>
      <c r="Q202" s="177"/>
    </row>
    <row r="203" spans="14:17" ht="13.9" customHeight="1">
      <c r="N203" s="177"/>
      <c r="O203" s="177"/>
      <c r="P203" s="183"/>
      <c r="Q203" s="177"/>
    </row>
    <row r="204" spans="14:17" ht="13.9" customHeight="1">
      <c r="N204" s="177"/>
      <c r="O204" s="177"/>
      <c r="P204" s="183"/>
      <c r="Q204" s="177"/>
    </row>
    <row r="205" spans="14:17" ht="13.9" customHeight="1">
      <c r="N205" s="177"/>
      <c r="O205" s="177"/>
      <c r="P205" s="183"/>
      <c r="Q205" s="177"/>
    </row>
    <row r="206" spans="14:17" ht="13.9" customHeight="1">
      <c r="N206" s="177"/>
      <c r="O206" s="177"/>
      <c r="P206" s="183"/>
      <c r="Q206" s="177"/>
    </row>
    <row r="207" spans="14:17" ht="13.9" customHeight="1">
      <c r="N207" s="177"/>
      <c r="O207" s="177"/>
      <c r="P207" s="183"/>
      <c r="Q207" s="177"/>
    </row>
    <row r="208" spans="14:17" ht="13.9" customHeight="1">
      <c r="N208" s="177"/>
      <c r="O208" s="177"/>
      <c r="P208" s="183"/>
      <c r="Q208" s="177"/>
    </row>
    <row r="209" spans="14:17" ht="13.9" customHeight="1">
      <c r="N209" s="177"/>
      <c r="O209" s="177"/>
      <c r="P209" s="183"/>
      <c r="Q209" s="177"/>
    </row>
    <row r="210" spans="14:17" ht="13.9" customHeight="1">
      <c r="N210" s="177"/>
      <c r="O210" s="177"/>
      <c r="P210" s="183"/>
      <c r="Q210" s="177"/>
    </row>
    <row r="211" spans="14:17" ht="13.9" customHeight="1">
      <c r="N211" s="177"/>
      <c r="O211" s="177"/>
      <c r="P211" s="183"/>
      <c r="Q211" s="177"/>
    </row>
    <row r="212" spans="14:17" ht="13.9" customHeight="1">
      <c r="N212" s="177"/>
      <c r="O212" s="177"/>
      <c r="P212" s="183"/>
      <c r="Q212" s="177"/>
    </row>
    <row r="213" spans="14:17" ht="13.9" customHeight="1">
      <c r="N213" s="177"/>
      <c r="O213" s="177"/>
      <c r="P213" s="183"/>
      <c r="Q213" s="177"/>
    </row>
    <row r="214" spans="14:17" ht="13.9" customHeight="1">
      <c r="N214" s="177"/>
      <c r="O214" s="177"/>
      <c r="P214" s="183"/>
      <c r="Q214" s="177"/>
    </row>
    <row r="215" spans="14:17" ht="13.9" customHeight="1">
      <c r="N215" s="177"/>
      <c r="O215" s="177"/>
      <c r="P215" s="183"/>
      <c r="Q215" s="177"/>
    </row>
    <row r="216" spans="14:17" ht="13.9" customHeight="1">
      <c r="N216" s="177"/>
      <c r="O216" s="177"/>
      <c r="P216" s="183"/>
      <c r="Q216" s="177"/>
    </row>
    <row r="217" spans="14:17" ht="13.9" customHeight="1">
      <c r="N217" s="177"/>
      <c r="O217" s="177"/>
      <c r="P217" s="183"/>
      <c r="Q217" s="177"/>
    </row>
    <row r="218" spans="14:17" ht="13.9" customHeight="1">
      <c r="N218" s="177"/>
      <c r="O218" s="177"/>
      <c r="P218" s="183"/>
      <c r="Q218" s="177"/>
    </row>
    <row r="219" spans="14:17" ht="13.9" customHeight="1">
      <c r="N219" s="177"/>
      <c r="O219" s="177"/>
      <c r="P219" s="183"/>
      <c r="Q219" s="177"/>
    </row>
    <row r="220" spans="14:17" ht="13.9" customHeight="1">
      <c r="N220" s="177"/>
      <c r="O220" s="177"/>
      <c r="P220" s="183"/>
      <c r="Q220" s="177"/>
    </row>
    <row r="221" spans="14:17" ht="13.9" customHeight="1">
      <c r="N221" s="177"/>
      <c r="O221" s="177"/>
      <c r="P221" s="183"/>
      <c r="Q221" s="177"/>
    </row>
    <row r="222" spans="14:17" ht="13.9" customHeight="1">
      <c r="N222" s="177"/>
      <c r="O222" s="177"/>
      <c r="P222" s="183"/>
      <c r="Q222" s="177"/>
    </row>
    <row r="223" spans="14:17" ht="13.9" customHeight="1">
      <c r="N223" s="177"/>
      <c r="O223" s="177"/>
      <c r="P223" s="183"/>
      <c r="Q223" s="177"/>
    </row>
    <row r="224" spans="14:17" ht="13.9" customHeight="1">
      <c r="N224" s="177"/>
      <c r="O224" s="177"/>
      <c r="P224" s="183"/>
      <c r="Q224" s="177"/>
    </row>
    <row r="225" spans="14:17" ht="13.9" customHeight="1">
      <c r="N225" s="177"/>
      <c r="O225" s="177"/>
      <c r="P225" s="183"/>
      <c r="Q225" s="177"/>
    </row>
    <row r="226" spans="14:17" ht="13.9" customHeight="1">
      <c r="N226" s="177"/>
      <c r="O226" s="177"/>
      <c r="P226" s="183"/>
      <c r="Q226" s="177"/>
    </row>
    <row r="227" spans="14:17" ht="13.9" customHeight="1">
      <c r="N227" s="177"/>
      <c r="O227" s="177"/>
      <c r="P227" s="183"/>
      <c r="Q227" s="177"/>
    </row>
    <row r="228" spans="14:17" ht="13.9" customHeight="1">
      <c r="N228" s="177"/>
      <c r="O228" s="177"/>
      <c r="P228" s="183"/>
      <c r="Q228" s="177"/>
    </row>
    <row r="229" spans="14:17" ht="13.9" customHeight="1">
      <c r="N229" s="177"/>
      <c r="O229" s="177"/>
      <c r="P229" s="183"/>
      <c r="Q229" s="177"/>
    </row>
    <row r="230" spans="14:17" ht="13.9" customHeight="1">
      <c r="N230" s="177"/>
      <c r="O230" s="177"/>
      <c r="P230" s="183"/>
      <c r="Q230" s="177"/>
    </row>
    <row r="231" spans="14:17" ht="13.9" customHeight="1">
      <c r="N231" s="177"/>
      <c r="O231" s="177"/>
      <c r="P231" s="183"/>
      <c r="Q231" s="177"/>
    </row>
    <row r="232" spans="14:17" ht="13.9" customHeight="1">
      <c r="N232" s="177"/>
      <c r="O232" s="177"/>
      <c r="P232" s="183"/>
      <c r="Q232" s="177"/>
    </row>
    <row r="233" spans="14:17" ht="13.9" customHeight="1">
      <c r="N233" s="177"/>
      <c r="O233" s="177"/>
      <c r="P233" s="183"/>
      <c r="Q233" s="177"/>
    </row>
    <row r="234" spans="14:17" ht="13.9" customHeight="1">
      <c r="N234" s="177"/>
      <c r="O234" s="177"/>
      <c r="P234" s="183"/>
      <c r="Q234" s="177"/>
    </row>
    <row r="235" spans="14:17" ht="13.9" customHeight="1">
      <c r="N235" s="177"/>
      <c r="O235" s="177"/>
      <c r="P235" s="183"/>
      <c r="Q235" s="177"/>
    </row>
    <row r="236" spans="14:17" ht="13.9" customHeight="1">
      <c r="N236" s="177"/>
      <c r="O236" s="177"/>
      <c r="P236" s="183"/>
      <c r="Q236" s="177"/>
    </row>
    <row r="237" spans="14:17" ht="13.9" customHeight="1">
      <c r="N237" s="177"/>
      <c r="O237" s="177"/>
      <c r="P237" s="183"/>
      <c r="Q237" s="177"/>
    </row>
  </sheetData>
  <mergeCells count="2">
    <mergeCell ref="G1:K1"/>
    <mergeCell ref="L1:M1"/>
  </mergeCells>
  <phoneticPr fontId="2" type="noConversion"/>
  <conditionalFormatting sqref="H88:H89">
    <cfRule type="cellIs" dxfId="7" priority="11" operator="greaterThan">
      <formula>38*0.8</formula>
    </cfRule>
  </conditionalFormatting>
  <conditionalFormatting sqref="H54">
    <cfRule type="cellIs" dxfId="6" priority="10" operator="greaterThan">
      <formula>38*0.8</formula>
    </cfRule>
  </conditionalFormatting>
  <conditionalFormatting sqref="H27:H30">
    <cfRule type="cellIs" dxfId="5" priority="8" operator="greaterThan">
      <formula>38*0.8</formula>
    </cfRule>
  </conditionalFormatting>
  <conditionalFormatting sqref="H31:H34">
    <cfRule type="cellIs" dxfId="4" priority="7" operator="greaterThan">
      <formula>38*0.8</formula>
    </cfRule>
  </conditionalFormatting>
  <conditionalFormatting sqref="H35:H38">
    <cfRule type="cellIs" dxfId="3" priority="6" operator="greaterThan">
      <formula>38*0.8</formula>
    </cfRule>
  </conditionalFormatting>
  <conditionalFormatting sqref="H39:H42">
    <cfRule type="cellIs" dxfId="2" priority="5" operator="greaterThan">
      <formula>38*0.8</formula>
    </cfRule>
  </conditionalFormatting>
  <conditionalFormatting sqref="H90">
    <cfRule type="cellIs" dxfId="1" priority="4" operator="greaterThan">
      <formula>38*0.8</formula>
    </cfRule>
  </conditionalFormatting>
  <conditionalFormatting sqref="H55">
    <cfRule type="cellIs" dxfId="0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abSelected="1" zoomScaleNormal="100" workbookViewId="0">
      <pane xSplit="4" ySplit="2" topLeftCell="E57" activePane="bottomRight" state="frozen"/>
      <selection activeCell="A3" sqref="A3"/>
      <selection pane="topRight" activeCell="A3" sqref="A3"/>
      <selection pane="bottomLeft" activeCell="A3" sqref="A3"/>
      <selection pane="bottomRight" sqref="A1:A2"/>
    </sheetView>
  </sheetViews>
  <sheetFormatPr defaultColWidth="9.140625" defaultRowHeight="14.45" customHeight="1"/>
  <cols>
    <col min="1" max="1" width="9.28515625" style="96" customWidth="1"/>
    <col min="2" max="2" width="12.85546875" style="98" customWidth="1"/>
    <col min="3" max="3" width="38.85546875" style="98" customWidth="1"/>
    <col min="4" max="4" width="5.85546875" style="98" customWidth="1"/>
    <col min="5" max="5" width="6.140625" style="99" customWidth="1"/>
    <col min="6" max="6" width="5.42578125" style="100" customWidth="1"/>
    <col min="7" max="7" width="6.28515625" style="100" customWidth="1"/>
    <col min="8" max="8" width="6.42578125" style="100" customWidth="1"/>
    <col min="9" max="9" width="5.7109375" style="100" bestFit="1" customWidth="1"/>
    <col min="10" max="10" width="7.140625" style="100" customWidth="1"/>
    <col min="11" max="11" width="9.28515625" style="101" customWidth="1"/>
    <col min="12" max="12" width="10.28515625" style="101" customWidth="1"/>
    <col min="13" max="13" width="10" style="101" customWidth="1"/>
    <col min="14" max="14" width="7.42578125" style="99" customWidth="1"/>
    <col min="15" max="15" width="9" style="102" customWidth="1"/>
    <col min="16" max="16" width="9.7109375" style="96" customWidth="1"/>
    <col min="17" max="16384" width="9.140625" style="96"/>
  </cols>
  <sheetData>
    <row r="1" spans="1:16" s="83" customFormat="1" ht="24" customHeight="1">
      <c r="A1" s="260" t="s">
        <v>75</v>
      </c>
      <c r="B1" s="77"/>
      <c r="C1" s="77"/>
      <c r="D1" s="78"/>
      <c r="E1" s="255" t="s">
        <v>50</v>
      </c>
      <c r="F1" s="256"/>
      <c r="G1" s="257"/>
      <c r="H1" s="255" t="s">
        <v>52</v>
      </c>
      <c r="I1" s="258"/>
      <c r="J1" s="259"/>
      <c r="K1" s="79" t="s">
        <v>55</v>
      </c>
      <c r="L1" s="79" t="s">
        <v>263</v>
      </c>
      <c r="M1" s="79" t="s">
        <v>61</v>
      </c>
      <c r="N1" s="80" t="s">
        <v>56</v>
      </c>
      <c r="O1" s="81" t="s">
        <v>49</v>
      </c>
      <c r="P1" s="82" t="s">
        <v>49</v>
      </c>
    </row>
    <row r="2" spans="1:16" s="74" customFormat="1" ht="19.899999999999999" customHeight="1" thickBot="1">
      <c r="A2" s="261"/>
      <c r="B2" s="84" t="s">
        <v>19</v>
      </c>
      <c r="C2" s="84" t="s">
        <v>20</v>
      </c>
      <c r="D2" s="85" t="s">
        <v>21</v>
      </c>
      <c r="E2" s="86" t="s">
        <v>13</v>
      </c>
      <c r="F2" s="84" t="s">
        <v>53</v>
      </c>
      <c r="G2" s="87" t="s">
        <v>54</v>
      </c>
      <c r="H2" s="86" t="s">
        <v>13</v>
      </c>
      <c r="I2" s="84" t="s">
        <v>53</v>
      </c>
      <c r="J2" s="87" t="s">
        <v>54</v>
      </c>
      <c r="K2" s="88" t="s">
        <v>13</v>
      </c>
      <c r="L2" s="88" t="s">
        <v>13</v>
      </c>
      <c r="M2" s="88" t="s">
        <v>49</v>
      </c>
      <c r="N2" s="89"/>
      <c r="O2" s="90" t="s">
        <v>57</v>
      </c>
      <c r="P2" s="91" t="s">
        <v>58</v>
      </c>
    </row>
    <row r="3" spans="1:16" ht="14.45" customHeight="1">
      <c r="A3" s="146">
        <v>43419</v>
      </c>
      <c r="B3" s="50" t="str">
        <f>Rollover!A3</f>
        <v>Acura</v>
      </c>
      <c r="C3" s="50" t="str">
        <f>Rollover!B3</f>
        <v>RDX SUV FWD</v>
      </c>
      <c r="D3" s="10">
        <f>Rollover!C3</f>
        <v>2019</v>
      </c>
      <c r="E3" s="24">
        <f>Front!AW3</f>
        <v>4</v>
      </c>
      <c r="F3" s="50">
        <f>Front!AX3</f>
        <v>4</v>
      </c>
      <c r="G3" s="50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92">
        <f>'Side Pole'!P3</f>
        <v>5</v>
      </c>
      <c r="L3" s="92">
        <f>'Side Pole'!S3</f>
        <v>5</v>
      </c>
      <c r="M3" s="92">
        <f>'Side Pole'!V3</f>
        <v>5</v>
      </c>
      <c r="N3" s="93">
        <f>Rollover!J3</f>
        <v>4</v>
      </c>
      <c r="O3" s="94">
        <f>ROUND(5/12*Front!AV3+4/12*'Side Pole'!U3+3/12*Rollover!I3,2)</f>
        <v>0.63</v>
      </c>
      <c r="P3" s="95">
        <f t="shared" ref="P3:P26" si="0">IF(O3&lt;0.67,5,IF(O3&lt;1,4,IF(O3&lt;1.33,3,IF(O3&lt;2.67,2,1))))</f>
        <v>5</v>
      </c>
    </row>
    <row r="4" spans="1:16" ht="14.45" customHeight="1">
      <c r="A4" s="146">
        <v>43419</v>
      </c>
      <c r="B4" s="50" t="str">
        <f>Rollover!A4</f>
        <v>Acura</v>
      </c>
      <c r="C4" s="50" t="str">
        <f>Rollover!B4</f>
        <v>RDX SUV AWD</v>
      </c>
      <c r="D4" s="10">
        <f>Rollover!C4</f>
        <v>2019</v>
      </c>
      <c r="E4" s="24">
        <f>Front!AW4</f>
        <v>4</v>
      </c>
      <c r="F4" s="50">
        <f>Front!AX4</f>
        <v>4</v>
      </c>
      <c r="G4" s="50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92">
        <f>'Side Pole'!P4</f>
        <v>5</v>
      </c>
      <c r="L4" s="92">
        <f>'Side Pole'!S4</f>
        <v>5</v>
      </c>
      <c r="M4" s="92">
        <f>'Side Pole'!V4</f>
        <v>5</v>
      </c>
      <c r="N4" s="93">
        <f>Rollover!J4</f>
        <v>4</v>
      </c>
      <c r="O4" s="94">
        <f>ROUND(5/12*Front!AV4+4/12*'Side Pole'!U4+3/12*Rollover!I4,2)</f>
        <v>0.61</v>
      </c>
      <c r="P4" s="95">
        <f t="shared" si="0"/>
        <v>5</v>
      </c>
    </row>
    <row r="5" spans="1:16" ht="14.45" customHeight="1">
      <c r="A5" s="49">
        <v>43551</v>
      </c>
      <c r="B5" s="50" t="str">
        <f>Rollover!A5</f>
        <v>Audi</v>
      </c>
      <c r="C5" s="50" t="str">
        <f>Rollover!B5</f>
        <v>Q8 SUV AWD</v>
      </c>
      <c r="D5" s="10">
        <f>Rollover!C5</f>
        <v>2019</v>
      </c>
      <c r="E5" s="24">
        <f>Front!AW5</f>
        <v>4</v>
      </c>
      <c r="F5" s="50">
        <f>Front!AX5</f>
        <v>5</v>
      </c>
      <c r="G5" s="50">
        <f>Front!AY5</f>
        <v>5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92">
        <f>'Side Pole'!P5</f>
        <v>5</v>
      </c>
      <c r="L5" s="92">
        <f>'Side Pole'!S5</f>
        <v>5</v>
      </c>
      <c r="M5" s="92">
        <f>'Side Pole'!V5</f>
        <v>5</v>
      </c>
      <c r="N5" s="93">
        <f>Rollover!J5</f>
        <v>4</v>
      </c>
      <c r="O5" s="94">
        <f>ROUND(5/12*Front!AV5+4/12*'Side Pole'!U5+3/12*Rollover!I5,2)</f>
        <v>0.59</v>
      </c>
      <c r="P5" s="95">
        <f t="shared" si="0"/>
        <v>5</v>
      </c>
    </row>
    <row r="6" spans="1:16" ht="14.45" customHeight="1">
      <c r="A6" s="146">
        <v>43572</v>
      </c>
      <c r="B6" s="50" t="str">
        <f>Rollover!A6</f>
        <v>BMW</v>
      </c>
      <c r="C6" s="50" t="str">
        <f>Rollover!B6</f>
        <v>X3 SUV RWD</v>
      </c>
      <c r="D6" s="10">
        <f>Rollover!C6</f>
        <v>2019</v>
      </c>
      <c r="E6" s="24">
        <f>Front!AW6</f>
        <v>5</v>
      </c>
      <c r="F6" s="50">
        <f>Front!AX6</f>
        <v>5</v>
      </c>
      <c r="G6" s="50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92">
        <f>'Side Pole'!P6</f>
        <v>5</v>
      </c>
      <c r="L6" s="92">
        <f>'Side Pole'!S6</f>
        <v>5</v>
      </c>
      <c r="M6" s="92">
        <f>'Side Pole'!V6</f>
        <v>5</v>
      </c>
      <c r="N6" s="93">
        <f>Rollover!J6</f>
        <v>4</v>
      </c>
      <c r="O6" s="94">
        <f>ROUND(5/12*Front!AV6+4/12*'Side Pole'!U6+3/12*Rollover!I6,2)</f>
        <v>0.61</v>
      </c>
      <c r="P6" s="95">
        <f t="shared" si="0"/>
        <v>5</v>
      </c>
    </row>
    <row r="7" spans="1:16" ht="14.45" customHeight="1">
      <c r="A7" s="146">
        <v>43572</v>
      </c>
      <c r="B7" s="50" t="str">
        <f>Rollover!A7</f>
        <v>BMW</v>
      </c>
      <c r="C7" s="50" t="str">
        <f>Rollover!B7</f>
        <v>X3 SUV AWD</v>
      </c>
      <c r="D7" s="10">
        <f>Rollover!C7</f>
        <v>2019</v>
      </c>
      <c r="E7" s="24">
        <f>Front!AW7</f>
        <v>5</v>
      </c>
      <c r="F7" s="50">
        <f>Front!AX7</f>
        <v>5</v>
      </c>
      <c r="G7" s="50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92">
        <f>'Side Pole'!P7</f>
        <v>5</v>
      </c>
      <c r="L7" s="92">
        <f>'Side Pole'!S7</f>
        <v>5</v>
      </c>
      <c r="M7" s="92">
        <f>'Side Pole'!V7</f>
        <v>5</v>
      </c>
      <c r="N7" s="93">
        <f>Rollover!J7</f>
        <v>4</v>
      </c>
      <c r="O7" s="94">
        <f>ROUND(5/12*Front!AV7+4/12*'Side Pole'!U7+3/12*Rollover!I7,2)</f>
        <v>0.6</v>
      </c>
      <c r="P7" s="95">
        <f t="shared" si="0"/>
        <v>5</v>
      </c>
    </row>
    <row r="8" spans="1:16" ht="14.45" customHeight="1">
      <c r="A8" s="146">
        <v>43530</v>
      </c>
      <c r="B8" s="50" t="str">
        <f>Rollover!A8</f>
        <v>BMW</v>
      </c>
      <c r="C8" s="50" t="str">
        <f>Rollover!B8</f>
        <v>X5 SUV AWD</v>
      </c>
      <c r="D8" s="10">
        <f>Rollover!C8</f>
        <v>2019</v>
      </c>
      <c r="E8" s="24">
        <f>Front!AW8</f>
        <v>4</v>
      </c>
      <c r="F8" s="50">
        <f>Front!AX8</f>
        <v>4</v>
      </c>
      <c r="G8" s="50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92">
        <f>'Side Pole'!P8</f>
        <v>5</v>
      </c>
      <c r="L8" s="92">
        <f>'Side Pole'!S8</f>
        <v>5</v>
      </c>
      <c r="M8" s="92">
        <f>'Side Pole'!V8</f>
        <v>5</v>
      </c>
      <c r="N8" s="93">
        <f>Rollover!J8</f>
        <v>4</v>
      </c>
      <c r="O8" s="94">
        <f>ROUND(5/12*Front!AV8+4/12*'Side Pole'!U8+3/12*Rollover!I8,2)</f>
        <v>0.7</v>
      </c>
      <c r="P8" s="95">
        <f t="shared" si="0"/>
        <v>4</v>
      </c>
    </row>
    <row r="9" spans="1:16" ht="14.45" customHeight="1">
      <c r="A9" s="146">
        <v>43578</v>
      </c>
      <c r="B9" s="50" t="str">
        <f>Rollover!A9</f>
        <v>Cadillac</v>
      </c>
      <c r="C9" s="50" t="str">
        <f>Rollover!B9</f>
        <v>XT4 SUV FWD</v>
      </c>
      <c r="D9" s="10">
        <f>Rollover!C9</f>
        <v>2019</v>
      </c>
      <c r="E9" s="24">
        <f>Front!AW9</f>
        <v>5</v>
      </c>
      <c r="F9" s="50">
        <f>Front!AX9</f>
        <v>4</v>
      </c>
      <c r="G9" s="50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92">
        <f>'Side Pole'!P9</f>
        <v>5</v>
      </c>
      <c r="L9" s="92">
        <f>'Side Pole'!S9</f>
        <v>5</v>
      </c>
      <c r="M9" s="92">
        <f>'Side Pole'!V9</f>
        <v>5</v>
      </c>
      <c r="N9" s="93">
        <f>Rollover!J9</f>
        <v>4</v>
      </c>
      <c r="O9" s="94">
        <f>ROUND(5/12*Front!AV9+4/12*'Side Pole'!U9+3/12*Rollover!I9,2)</f>
        <v>0.63</v>
      </c>
      <c r="P9" s="95">
        <f t="shared" si="0"/>
        <v>5</v>
      </c>
    </row>
    <row r="10" spans="1:16" ht="14.45" customHeight="1">
      <c r="A10" s="146">
        <v>43578</v>
      </c>
      <c r="B10" s="50" t="str">
        <f>Rollover!A10</f>
        <v>Cadillac</v>
      </c>
      <c r="C10" s="50" t="str">
        <f>Rollover!B10</f>
        <v>XT4 SUV AWD</v>
      </c>
      <c r="D10" s="10">
        <f>Rollover!C10</f>
        <v>2019</v>
      </c>
      <c r="E10" s="24">
        <f>Front!AW10</f>
        <v>5</v>
      </c>
      <c r="F10" s="50">
        <f>Front!AX10</f>
        <v>4</v>
      </c>
      <c r="G10" s="50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92">
        <f>'Side Pole'!P10</f>
        <v>5</v>
      </c>
      <c r="L10" s="92">
        <f>'Side Pole'!S10</f>
        <v>5</v>
      </c>
      <c r="M10" s="92">
        <f>'Side Pole'!V10</f>
        <v>5</v>
      </c>
      <c r="N10" s="93">
        <f>Rollover!J10</f>
        <v>4</v>
      </c>
      <c r="O10" s="94">
        <f>ROUND(5/12*Front!AV10+4/12*'Side Pole'!U10+3/12*Rollover!I10,2)</f>
        <v>0.61</v>
      </c>
      <c r="P10" s="95">
        <f t="shared" si="0"/>
        <v>5</v>
      </c>
    </row>
    <row r="11" spans="1:16" ht="14.45" customHeight="1">
      <c r="A11" s="146">
        <v>43649</v>
      </c>
      <c r="B11" s="50" t="str">
        <f>Rollover!A11</f>
        <v>Chevrolet</v>
      </c>
      <c r="C11" s="50" t="str">
        <f>Rollover!B11</f>
        <v>Blazer SUV FWD</v>
      </c>
      <c r="D11" s="10">
        <f>Rollover!C11</f>
        <v>2019</v>
      </c>
      <c r="E11" s="24">
        <f>Front!AW11</f>
        <v>5</v>
      </c>
      <c r="F11" s="50">
        <f>Front!AX11</f>
        <v>4</v>
      </c>
      <c r="G11" s="50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92">
        <f>'Side Pole'!P11</f>
        <v>5</v>
      </c>
      <c r="L11" s="92">
        <f>'Side Pole'!S11</f>
        <v>5</v>
      </c>
      <c r="M11" s="92">
        <f>'Side Pole'!V11</f>
        <v>5</v>
      </c>
      <c r="N11" s="93">
        <f>Rollover!J11</f>
        <v>4</v>
      </c>
      <c r="O11" s="94">
        <f>ROUND(5/12*Front!AV11+4/12*'Side Pole'!U11+3/12*Rollover!I11,2)</f>
        <v>0.61</v>
      </c>
      <c r="P11" s="95">
        <f t="shared" si="0"/>
        <v>5</v>
      </c>
    </row>
    <row r="12" spans="1:16" ht="14.45" customHeight="1">
      <c r="A12" s="146">
        <v>43649</v>
      </c>
      <c r="B12" s="50" t="str">
        <f>Rollover!A12</f>
        <v>Chevrolet</v>
      </c>
      <c r="C12" s="50" t="str">
        <f>Rollover!B12</f>
        <v>Blazer SUV AWD</v>
      </c>
      <c r="D12" s="10">
        <f>Rollover!C12</f>
        <v>2019</v>
      </c>
      <c r="E12" s="24">
        <f>Front!AW12</f>
        <v>5</v>
      </c>
      <c r="F12" s="50">
        <f>Front!AX12</f>
        <v>4</v>
      </c>
      <c r="G12" s="50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92">
        <f>'Side Pole'!P12</f>
        <v>5</v>
      </c>
      <c r="L12" s="92">
        <f>'Side Pole'!S12</f>
        <v>5</v>
      </c>
      <c r="M12" s="92">
        <f>'Side Pole'!V12</f>
        <v>5</v>
      </c>
      <c r="N12" s="93">
        <f>Rollover!J12</f>
        <v>4</v>
      </c>
      <c r="O12" s="94">
        <f>ROUND(5/12*Front!AV12+4/12*'Side Pole'!U12+3/12*Rollover!I12,2)</f>
        <v>0.59</v>
      </c>
      <c r="P12" s="95">
        <f t="shared" si="0"/>
        <v>5</v>
      </c>
    </row>
    <row r="13" spans="1:16" ht="14.45" customHeight="1">
      <c r="A13" s="49">
        <v>43684</v>
      </c>
      <c r="B13" s="50" t="str">
        <f>Rollover!A13</f>
        <v>Chevrolet</v>
      </c>
      <c r="C13" s="50" t="str">
        <f>Rollover!B13</f>
        <v>Cruze 4DR FWD</v>
      </c>
      <c r="D13" s="10">
        <f>Rollover!C13</f>
        <v>2019</v>
      </c>
      <c r="E13" s="24">
        <f>Front!AW13</f>
        <v>5</v>
      </c>
      <c r="F13" s="50">
        <f>Front!AX13</f>
        <v>5</v>
      </c>
      <c r="G13" s="50">
        <f>Front!AY13</f>
        <v>5</v>
      </c>
      <c r="H13" s="24">
        <f>'Side MDB'!AC13</f>
        <v>5</v>
      </c>
      <c r="I13" s="24">
        <f>'Side MDB'!AD13</f>
        <v>4</v>
      </c>
      <c r="J13" s="24">
        <f>'Side MDB'!AE13</f>
        <v>5</v>
      </c>
      <c r="K13" s="92">
        <f>'Side Pole'!P13</f>
        <v>5</v>
      </c>
      <c r="L13" s="92">
        <f>'Side Pole'!S13</f>
        <v>5</v>
      </c>
      <c r="M13" s="92">
        <f>'Side Pole'!V13</f>
        <v>5</v>
      </c>
      <c r="N13" s="93">
        <f>Rollover!J13</f>
        <v>4</v>
      </c>
      <c r="O13" s="94">
        <f>ROUND(5/12*Front!AV13+4/12*'Side Pole'!U13+3/12*Rollover!I13,2)</f>
        <v>0.64</v>
      </c>
      <c r="P13" s="95">
        <f t="shared" si="0"/>
        <v>5</v>
      </c>
    </row>
    <row r="14" spans="1:16" ht="14.45" customHeight="1">
      <c r="A14" s="49">
        <v>43684</v>
      </c>
      <c r="B14" s="10" t="str">
        <f>Rollover!A14</f>
        <v>Chevrolet</v>
      </c>
      <c r="C14" s="10" t="str">
        <f>Rollover!B14</f>
        <v>Cruze 5HB FWD</v>
      </c>
      <c r="D14" s="10">
        <f>Rollover!C14</f>
        <v>2019</v>
      </c>
      <c r="E14" s="24">
        <f>Front!AW14</f>
        <v>5</v>
      </c>
      <c r="F14" s="50">
        <f>Front!AX14</f>
        <v>5</v>
      </c>
      <c r="G14" s="50">
        <f>Front!AY14</f>
        <v>5</v>
      </c>
      <c r="H14" s="24">
        <f>'Side MDB'!AC14</f>
        <v>5</v>
      </c>
      <c r="I14" s="24">
        <f>'Side MDB'!AD14</f>
        <v>4</v>
      </c>
      <c r="J14" s="24">
        <f>'Side MDB'!AE14</f>
        <v>5</v>
      </c>
      <c r="K14" s="92">
        <f>'Side Pole'!P14</f>
        <v>5</v>
      </c>
      <c r="L14" s="92">
        <f>'Side Pole'!S14</f>
        <v>5</v>
      </c>
      <c r="M14" s="92">
        <f>'Side Pole'!V14</f>
        <v>5</v>
      </c>
      <c r="N14" s="93">
        <f>Rollover!J14</f>
        <v>4</v>
      </c>
      <c r="O14" s="94">
        <f>ROUND(5/12*Front!AV14+4/12*'Side Pole'!U14+3/12*Rollover!I14,2)</f>
        <v>0.64</v>
      </c>
      <c r="P14" s="95">
        <f t="shared" si="0"/>
        <v>5</v>
      </c>
    </row>
    <row r="15" spans="1:16" ht="14.45" customHeight="1">
      <c r="A15" s="146">
        <v>43615</v>
      </c>
      <c r="B15" s="50" t="str">
        <f>Rollover!A15</f>
        <v>Chevrolet</v>
      </c>
      <c r="C15" s="50" t="str">
        <f>Rollover!B15</f>
        <v>Silverado 1500 PU/CC RWD</v>
      </c>
      <c r="D15" s="10">
        <f>Rollover!C15</f>
        <v>2019</v>
      </c>
      <c r="E15" s="24">
        <f>Front!AW15</f>
        <v>4</v>
      </c>
      <c r="F15" s="50">
        <f>Front!AX15</f>
        <v>4</v>
      </c>
      <c r="G15" s="50">
        <f>Front!AY15</f>
        <v>4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92">
        <f>'Side Pole'!P15</f>
        <v>5</v>
      </c>
      <c r="L15" s="92">
        <f>'Side Pole'!S15</f>
        <v>5</v>
      </c>
      <c r="M15" s="92">
        <f>'Side Pole'!V15</f>
        <v>5</v>
      </c>
      <c r="N15" s="93">
        <f>Rollover!J15</f>
        <v>4</v>
      </c>
      <c r="O15" s="94">
        <f>ROUND(5/12*Front!AV15+4/12*'Side Pole'!U15+3/12*Rollover!I15,2)</f>
        <v>0.7</v>
      </c>
      <c r="P15" s="95">
        <f t="shared" si="0"/>
        <v>4</v>
      </c>
    </row>
    <row r="16" spans="1:16" ht="14.45" customHeight="1">
      <c r="A16" s="146">
        <v>43615</v>
      </c>
      <c r="B16" s="50" t="str">
        <f>Rollover!A16</f>
        <v>Chevrolet</v>
      </c>
      <c r="C16" s="50" t="str">
        <f>Rollover!B16</f>
        <v>Silverado 1500 PU/CC 4WD</v>
      </c>
      <c r="D16" s="10">
        <f>Rollover!C16</f>
        <v>2019</v>
      </c>
      <c r="E16" s="24">
        <f>Front!AW16</f>
        <v>4</v>
      </c>
      <c r="F16" s="50">
        <f>Front!AX16</f>
        <v>4</v>
      </c>
      <c r="G16" s="50">
        <f>Front!AY16</f>
        <v>4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92">
        <f>'Side Pole'!P16</f>
        <v>5</v>
      </c>
      <c r="L16" s="92">
        <f>'Side Pole'!S16</f>
        <v>5</v>
      </c>
      <c r="M16" s="92">
        <f>'Side Pole'!V16</f>
        <v>5</v>
      </c>
      <c r="N16" s="93">
        <f>Rollover!J16</f>
        <v>4</v>
      </c>
      <c r="O16" s="94">
        <f>ROUND(5/12*Front!AV16+4/12*'Side Pole'!U16+3/12*Rollover!I16,2)</f>
        <v>0.71</v>
      </c>
      <c r="P16" s="95">
        <f t="shared" si="0"/>
        <v>4</v>
      </c>
    </row>
    <row r="17" spans="1:16" ht="14.45" customHeight="1">
      <c r="A17" s="146">
        <v>43615</v>
      </c>
      <c r="B17" s="10" t="str">
        <f>Rollover!A17</f>
        <v>GMC</v>
      </c>
      <c r="C17" s="10" t="str">
        <f>Rollover!B17</f>
        <v>Sierra 1500 PU/CC RWD</v>
      </c>
      <c r="D17" s="10">
        <f>Rollover!C17</f>
        <v>2019</v>
      </c>
      <c r="E17" s="24">
        <f>Front!AW17</f>
        <v>4</v>
      </c>
      <c r="F17" s="50">
        <f>Front!AX17</f>
        <v>4</v>
      </c>
      <c r="G17" s="50">
        <f>Front!AY17</f>
        <v>4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92">
        <f>'Side Pole'!P17</f>
        <v>5</v>
      </c>
      <c r="L17" s="92">
        <f>'Side Pole'!S17</f>
        <v>5</v>
      </c>
      <c r="M17" s="92">
        <f>'Side Pole'!V17</f>
        <v>5</v>
      </c>
      <c r="N17" s="93">
        <f>Rollover!J17</f>
        <v>4</v>
      </c>
      <c r="O17" s="94">
        <f>ROUND(5/12*Front!AV17+4/12*'Side Pole'!U17+3/12*Rollover!I17,2)</f>
        <v>0.7</v>
      </c>
      <c r="P17" s="95">
        <f t="shared" si="0"/>
        <v>4</v>
      </c>
    </row>
    <row r="18" spans="1:16" ht="14.45" customHeight="1">
      <c r="A18" s="146">
        <v>43615</v>
      </c>
      <c r="B18" s="10" t="str">
        <f>Rollover!A18</f>
        <v>GMC</v>
      </c>
      <c r="C18" s="10" t="str">
        <f>Rollover!B18</f>
        <v>Sierra 1500 PU/CC 4WD</v>
      </c>
      <c r="D18" s="10">
        <f>Rollover!C18</f>
        <v>2019</v>
      </c>
      <c r="E18" s="24">
        <f>Front!AW18</f>
        <v>4</v>
      </c>
      <c r="F18" s="50">
        <f>Front!AX18</f>
        <v>4</v>
      </c>
      <c r="G18" s="50">
        <f>Front!AY18</f>
        <v>4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92">
        <f>'Side Pole'!P18</f>
        <v>5</v>
      </c>
      <c r="L18" s="92">
        <f>'Side Pole'!S18</f>
        <v>5</v>
      </c>
      <c r="M18" s="92">
        <f>'Side Pole'!V18</f>
        <v>5</v>
      </c>
      <c r="N18" s="93">
        <f>Rollover!J18</f>
        <v>4</v>
      </c>
      <c r="O18" s="94">
        <f>ROUND(5/12*Front!AV18+4/12*'Side Pole'!U18+3/12*Rollover!I18,2)</f>
        <v>0.71</v>
      </c>
      <c r="P18" s="95">
        <f t="shared" si="0"/>
        <v>4</v>
      </c>
    </row>
    <row r="19" spans="1:16" ht="14.45" customHeight="1">
      <c r="A19" s="49">
        <v>43621</v>
      </c>
      <c r="B19" s="50" t="str">
        <f>Rollover!A19</f>
        <v>Chevrolet</v>
      </c>
      <c r="C19" s="50" t="str">
        <f>Rollover!B19</f>
        <v>Silverado 1500 PU/EC RWD</v>
      </c>
      <c r="D19" s="10">
        <f>Rollover!C19</f>
        <v>2019</v>
      </c>
      <c r="E19" s="24">
        <f>Front!AW19</f>
        <v>5</v>
      </c>
      <c r="F19" s="50">
        <f>Front!AX19</f>
        <v>4</v>
      </c>
      <c r="G19" s="50">
        <f>Front!AY19</f>
        <v>4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92">
        <f>'Side Pole'!P19</f>
        <v>5</v>
      </c>
      <c r="L19" s="92">
        <f>'Side Pole'!S19</f>
        <v>5</v>
      </c>
      <c r="M19" s="92">
        <f>'Side Pole'!V19</f>
        <v>5</v>
      </c>
      <c r="N19" s="93">
        <f>Rollover!J19</f>
        <v>4</v>
      </c>
      <c r="O19" s="94">
        <f>ROUND(5/12*Front!AV19+4/12*'Side Pole'!U19+3/12*Rollover!I19,2)</f>
        <v>0.69</v>
      </c>
      <c r="P19" s="95">
        <f t="shared" si="0"/>
        <v>4</v>
      </c>
    </row>
    <row r="20" spans="1:16" ht="14.45" customHeight="1">
      <c r="A20" s="49">
        <v>43621</v>
      </c>
      <c r="B20" s="50" t="str">
        <f>Rollover!A20</f>
        <v>Chevrolet</v>
      </c>
      <c r="C20" s="50" t="str">
        <f>Rollover!B20</f>
        <v>Silverado 1500 PU/EC 4WD</v>
      </c>
      <c r="D20" s="10">
        <f>Rollover!C20</f>
        <v>2019</v>
      </c>
      <c r="E20" s="24">
        <f>Front!AW20</f>
        <v>5</v>
      </c>
      <c r="F20" s="50">
        <f>Front!AX20</f>
        <v>4</v>
      </c>
      <c r="G20" s="50">
        <f>Front!AY20</f>
        <v>4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92">
        <f>'Side Pole'!P20</f>
        <v>5</v>
      </c>
      <c r="L20" s="92">
        <f>'Side Pole'!S20</f>
        <v>5</v>
      </c>
      <c r="M20" s="92">
        <f>'Side Pole'!V20</f>
        <v>5</v>
      </c>
      <c r="N20" s="93">
        <f>Rollover!J20</f>
        <v>4</v>
      </c>
      <c r="O20" s="94">
        <f>ROUND(5/12*Front!AV20+4/12*'Side Pole'!U20+3/12*Rollover!I20,2)</f>
        <v>0.71</v>
      </c>
      <c r="P20" s="95">
        <f t="shared" si="0"/>
        <v>4</v>
      </c>
    </row>
    <row r="21" spans="1:16" ht="14.45" customHeight="1">
      <c r="A21" s="49">
        <v>43621</v>
      </c>
      <c r="B21" s="10" t="str">
        <f>Rollover!A21</f>
        <v>GMC</v>
      </c>
      <c r="C21" s="10" t="str">
        <f>Rollover!B21</f>
        <v>Sierra 1500 PU/EC RWD</v>
      </c>
      <c r="D21" s="10">
        <f>Rollover!C21</f>
        <v>2019</v>
      </c>
      <c r="E21" s="24">
        <f>Front!AW21</f>
        <v>5</v>
      </c>
      <c r="F21" s="50">
        <f>Front!AX21</f>
        <v>4</v>
      </c>
      <c r="G21" s="50">
        <f>Front!AY21</f>
        <v>4</v>
      </c>
      <c r="H21" s="24">
        <f>'Side MDB'!AC21</f>
        <v>5</v>
      </c>
      <c r="I21" s="24">
        <f>'Side MDB'!AD21</f>
        <v>5</v>
      </c>
      <c r="J21" s="24">
        <f>'Side MDB'!AE21</f>
        <v>5</v>
      </c>
      <c r="K21" s="92">
        <f>'Side Pole'!P21</f>
        <v>5</v>
      </c>
      <c r="L21" s="92">
        <f>'Side Pole'!S21</f>
        <v>5</v>
      </c>
      <c r="M21" s="92">
        <f>'Side Pole'!V21</f>
        <v>5</v>
      </c>
      <c r="N21" s="93">
        <f>Rollover!J21</f>
        <v>4</v>
      </c>
      <c r="O21" s="94">
        <f>ROUND(5/12*Front!AV21+4/12*'Side Pole'!U21+3/12*Rollover!I21,2)</f>
        <v>0.69</v>
      </c>
      <c r="P21" s="95">
        <f t="shared" si="0"/>
        <v>4</v>
      </c>
    </row>
    <row r="22" spans="1:16" ht="14.45" customHeight="1">
      <c r="A22" s="49">
        <v>43621</v>
      </c>
      <c r="B22" s="10" t="str">
        <f>Rollover!A22</f>
        <v>GMC</v>
      </c>
      <c r="C22" s="10" t="str">
        <f>Rollover!B22</f>
        <v>Sierra 1500 PU/EC 4WD</v>
      </c>
      <c r="D22" s="10">
        <f>Rollover!C22</f>
        <v>2019</v>
      </c>
      <c r="E22" s="24">
        <f>Front!AW22</f>
        <v>5</v>
      </c>
      <c r="F22" s="50">
        <f>Front!AX22</f>
        <v>4</v>
      </c>
      <c r="G22" s="50">
        <f>Front!AY22</f>
        <v>4</v>
      </c>
      <c r="H22" s="24">
        <f>'Side MDB'!AC22</f>
        <v>5</v>
      </c>
      <c r="I22" s="24">
        <f>'Side MDB'!AD22</f>
        <v>5</v>
      </c>
      <c r="J22" s="24">
        <f>'Side MDB'!AE22</f>
        <v>5</v>
      </c>
      <c r="K22" s="92">
        <f>'Side Pole'!P22</f>
        <v>5</v>
      </c>
      <c r="L22" s="92">
        <f>'Side Pole'!S22</f>
        <v>5</v>
      </c>
      <c r="M22" s="92">
        <f>'Side Pole'!V22</f>
        <v>5</v>
      </c>
      <c r="N22" s="93">
        <f>Rollover!J22</f>
        <v>4</v>
      </c>
      <c r="O22" s="94">
        <f>ROUND(5/12*Front!AV22+4/12*'Side Pole'!U22+3/12*Rollover!I22,2)</f>
        <v>0.71</v>
      </c>
      <c r="P22" s="95">
        <f t="shared" si="0"/>
        <v>4</v>
      </c>
    </row>
    <row r="23" spans="1:16" ht="14.45" customHeight="1">
      <c r="A23" s="49">
        <v>43621</v>
      </c>
      <c r="B23" s="10" t="str">
        <f>Rollover!A23</f>
        <v>Chevrolet</v>
      </c>
      <c r="C23" s="10" t="str">
        <f>Rollover!B23</f>
        <v>Silverado 1500 PU/RC RWD</v>
      </c>
      <c r="D23" s="10">
        <f>Rollover!C23</f>
        <v>2019</v>
      </c>
      <c r="E23" s="24">
        <f>Front!AW23</f>
        <v>5</v>
      </c>
      <c r="F23" s="50">
        <f>Front!AX23</f>
        <v>4</v>
      </c>
      <c r="G23" s="50">
        <f>Front!AY23</f>
        <v>4</v>
      </c>
      <c r="H23" s="24">
        <f>'Side MDB'!AC23</f>
        <v>5</v>
      </c>
      <c r="I23" s="24" t="str">
        <f>'Side MDB'!AD23</f>
        <v>N/A</v>
      </c>
      <c r="J23" s="24">
        <f>'Side MDB'!AE23</f>
        <v>5</v>
      </c>
      <c r="K23" s="92">
        <f>'Side Pole'!P23</f>
        <v>5</v>
      </c>
      <c r="L23" s="92">
        <f>'Side Pole'!S23</f>
        <v>5</v>
      </c>
      <c r="M23" s="92">
        <f>'Side Pole'!V23</f>
        <v>5</v>
      </c>
      <c r="N23" s="93">
        <f>Rollover!J23</f>
        <v>4</v>
      </c>
      <c r="O23" s="94">
        <f>ROUND(5/12*Front!AV23+4/12*'Side Pole'!U23+3/12*Rollover!I23,2)</f>
        <v>0.71</v>
      </c>
      <c r="P23" s="95">
        <f t="shared" si="0"/>
        <v>4</v>
      </c>
    </row>
    <row r="24" spans="1:16" ht="14.45" customHeight="1">
      <c r="A24" s="49">
        <v>43621</v>
      </c>
      <c r="B24" s="10" t="str">
        <f>Rollover!A24</f>
        <v>Chevrolet</v>
      </c>
      <c r="C24" s="10" t="str">
        <f>Rollover!B24</f>
        <v>Silverado 1500 PU/RC 4WD</v>
      </c>
      <c r="D24" s="10">
        <f>Rollover!C24</f>
        <v>2019</v>
      </c>
      <c r="E24" s="24">
        <f>Front!AW24</f>
        <v>5</v>
      </c>
      <c r="F24" s="50">
        <f>Front!AX24</f>
        <v>4</v>
      </c>
      <c r="G24" s="50">
        <f>Front!AY24</f>
        <v>4</v>
      </c>
      <c r="H24" s="24">
        <f>'Side MDB'!AC24</f>
        <v>5</v>
      </c>
      <c r="I24" s="24" t="str">
        <f>'Side MDB'!AD24</f>
        <v>N/A</v>
      </c>
      <c r="J24" s="24">
        <f>'Side MDB'!AE24</f>
        <v>5</v>
      </c>
      <c r="K24" s="92">
        <f>'Side Pole'!P24</f>
        <v>5</v>
      </c>
      <c r="L24" s="92">
        <f>'Side Pole'!S24</f>
        <v>5</v>
      </c>
      <c r="M24" s="92">
        <f>'Side Pole'!V24</f>
        <v>5</v>
      </c>
      <c r="N24" s="93">
        <f>Rollover!J24</f>
        <v>4</v>
      </c>
      <c r="O24" s="94">
        <f>ROUND(5/12*Front!AV24+4/12*'Side Pole'!U24+3/12*Rollover!I24,2)</f>
        <v>0.73</v>
      </c>
      <c r="P24" s="95">
        <f t="shared" si="0"/>
        <v>4</v>
      </c>
    </row>
    <row r="25" spans="1:16" ht="14.45" customHeight="1">
      <c r="A25" s="49">
        <v>43621</v>
      </c>
      <c r="B25" s="10" t="str">
        <f>Rollover!A25</f>
        <v>GMC</v>
      </c>
      <c r="C25" s="10" t="str">
        <f>Rollover!B25</f>
        <v>Sierra 1500 PU/RC RWD</v>
      </c>
      <c r="D25" s="10">
        <f>Rollover!C25</f>
        <v>2019</v>
      </c>
      <c r="E25" s="24">
        <f>Front!AW25</f>
        <v>5</v>
      </c>
      <c r="F25" s="50">
        <f>Front!AX25</f>
        <v>4</v>
      </c>
      <c r="G25" s="50">
        <f>Front!AY25</f>
        <v>4</v>
      </c>
      <c r="H25" s="24">
        <f>'Side MDB'!AC25</f>
        <v>5</v>
      </c>
      <c r="I25" s="24" t="str">
        <f>'Side MDB'!AD25</f>
        <v>N/A</v>
      </c>
      <c r="J25" s="24">
        <f>'Side MDB'!AE25</f>
        <v>5</v>
      </c>
      <c r="K25" s="92">
        <f>'Side Pole'!P25</f>
        <v>5</v>
      </c>
      <c r="L25" s="92">
        <f>'Side Pole'!S25</f>
        <v>5</v>
      </c>
      <c r="M25" s="92">
        <f>'Side Pole'!V25</f>
        <v>5</v>
      </c>
      <c r="N25" s="93">
        <f>Rollover!J25</f>
        <v>4</v>
      </c>
      <c r="O25" s="94">
        <f>ROUND(5/12*Front!AV25+4/12*'Side Pole'!U25+3/12*Rollover!I25,2)</f>
        <v>0.71</v>
      </c>
      <c r="P25" s="95">
        <f t="shared" si="0"/>
        <v>4</v>
      </c>
    </row>
    <row r="26" spans="1:16" ht="14.45" customHeight="1">
      <c r="A26" s="49">
        <v>43621</v>
      </c>
      <c r="B26" s="10" t="str">
        <f>Rollover!A26</f>
        <v>GMC</v>
      </c>
      <c r="C26" s="10" t="str">
        <f>Rollover!B26</f>
        <v>Sierra 1500 PU/RC 4WD</v>
      </c>
      <c r="D26" s="10">
        <f>Rollover!C26</f>
        <v>2019</v>
      </c>
      <c r="E26" s="24">
        <f>Front!AW26</f>
        <v>5</v>
      </c>
      <c r="F26" s="50">
        <f>Front!AX26</f>
        <v>4</v>
      </c>
      <c r="G26" s="50">
        <f>Front!AY26</f>
        <v>4</v>
      </c>
      <c r="H26" s="24">
        <f>'Side MDB'!AC26</f>
        <v>5</v>
      </c>
      <c r="I26" s="24" t="str">
        <f>'Side MDB'!AD26</f>
        <v>N/A</v>
      </c>
      <c r="J26" s="24">
        <f>'Side MDB'!AE26</f>
        <v>5</v>
      </c>
      <c r="K26" s="92">
        <f>'Side Pole'!P26</f>
        <v>5</v>
      </c>
      <c r="L26" s="92">
        <f>'Side Pole'!S26</f>
        <v>5</v>
      </c>
      <c r="M26" s="92">
        <f>'Side Pole'!V26</f>
        <v>5</v>
      </c>
      <c r="N26" s="93">
        <f>Rollover!J26</f>
        <v>4</v>
      </c>
      <c r="O26" s="94">
        <f>ROUND(5/12*Front!AV26+4/12*'Side Pole'!U26+3/12*Rollover!I26,2)</f>
        <v>0.73</v>
      </c>
      <c r="P26" s="95">
        <f t="shared" si="0"/>
        <v>4</v>
      </c>
    </row>
    <row r="27" spans="1:16" ht="14.45" customHeight="1">
      <c r="A27" s="49">
        <v>43432</v>
      </c>
      <c r="B27" s="50" t="str">
        <f>Rollover!A27</f>
        <v>Chevrolet</v>
      </c>
      <c r="C27" s="50" t="str">
        <f>Rollover!B27</f>
        <v>Silverado 2500 PU/EC RWD</v>
      </c>
      <c r="D27" s="10">
        <f>Rollover!C27</f>
        <v>2019</v>
      </c>
      <c r="E27" s="24">
        <f>Front!AW27</f>
        <v>2</v>
      </c>
      <c r="F27" s="50">
        <f>Front!AX27</f>
        <v>3</v>
      </c>
      <c r="G27" s="50">
        <f>Front!AY27</f>
        <v>3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92">
        <f>'Side Pole'!P27</f>
        <v>5</v>
      </c>
      <c r="L27" s="92">
        <f>'Side Pole'!S27</f>
        <v>5</v>
      </c>
      <c r="M27" s="92">
        <f>'Side Pole'!V27</f>
        <v>5</v>
      </c>
      <c r="N27" s="93">
        <f>Rollover!J27</f>
        <v>3</v>
      </c>
      <c r="O27" s="94">
        <f>ROUND(5/12*Front!AV27+4/12*'Side Pole'!U27+3/12*Rollover!I27,2)</f>
        <v>0.91</v>
      </c>
      <c r="P27" s="95">
        <f t="shared" ref="P27:P95" si="1">IF(O27&lt;0.67,5,IF(O27&lt;1,4,IF(O27&lt;1.33,3,IF(O27&lt;2.67,2,1))))</f>
        <v>4</v>
      </c>
    </row>
    <row r="28" spans="1:16" ht="14.45" customHeight="1">
      <c r="A28" s="49">
        <v>43432</v>
      </c>
      <c r="B28" s="50" t="str">
        <f>Rollover!A28</f>
        <v>Chevrolet</v>
      </c>
      <c r="C28" s="50" t="str">
        <f>Rollover!B28</f>
        <v>Silverado 2500 PU/EC 4WD</v>
      </c>
      <c r="D28" s="10">
        <f>Rollover!C28</f>
        <v>2019</v>
      </c>
      <c r="E28" s="24">
        <f>Front!AW28</f>
        <v>2</v>
      </c>
      <c r="F28" s="50">
        <f>Front!AX28</f>
        <v>3</v>
      </c>
      <c r="G28" s="50">
        <f>Front!AY28</f>
        <v>3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92">
        <f>'Side Pole'!P28</f>
        <v>5</v>
      </c>
      <c r="L28" s="92">
        <f>'Side Pole'!S28</f>
        <v>5</v>
      </c>
      <c r="M28" s="92">
        <f>'Side Pole'!V28</f>
        <v>5</v>
      </c>
      <c r="N28" s="93">
        <f>Rollover!J28</f>
        <v>3</v>
      </c>
      <c r="O28" s="94">
        <f>ROUND(5/12*Front!AV28+4/12*'Side Pole'!U28+3/12*Rollover!I28,2)</f>
        <v>0.91</v>
      </c>
      <c r="P28" s="95">
        <f t="shared" ref="P28:P46" si="2">IF(O28&lt;0.67,5,IF(O28&lt;1,4,IF(O28&lt;1.33,3,IF(O28&lt;2.67,2,1))))</f>
        <v>4</v>
      </c>
    </row>
    <row r="29" spans="1:16" ht="14.45" customHeight="1">
      <c r="A29" s="49">
        <v>43432</v>
      </c>
      <c r="B29" s="10" t="str">
        <f>Rollover!A29</f>
        <v>GMC</v>
      </c>
      <c r="C29" s="10" t="str">
        <f>Rollover!B29</f>
        <v>Sierra 2500 PU/EC RWD</v>
      </c>
      <c r="D29" s="10">
        <f>Rollover!C29</f>
        <v>2019</v>
      </c>
      <c r="E29" s="24">
        <f>Front!AW29</f>
        <v>2</v>
      </c>
      <c r="F29" s="50">
        <f>Front!AX29</f>
        <v>3</v>
      </c>
      <c r="G29" s="50">
        <f>Front!AY29</f>
        <v>3</v>
      </c>
      <c r="H29" s="24">
        <f>'Side MDB'!AC29</f>
        <v>5</v>
      </c>
      <c r="I29" s="24">
        <f>'Side MDB'!AD29</f>
        <v>5</v>
      </c>
      <c r="J29" s="24">
        <f>'Side MDB'!AE29</f>
        <v>5</v>
      </c>
      <c r="K29" s="92">
        <f>'Side Pole'!P29</f>
        <v>5</v>
      </c>
      <c r="L29" s="92">
        <f>'Side Pole'!S29</f>
        <v>5</v>
      </c>
      <c r="M29" s="92">
        <f>'Side Pole'!V29</f>
        <v>5</v>
      </c>
      <c r="N29" s="93">
        <f>Rollover!J29</f>
        <v>3</v>
      </c>
      <c r="O29" s="94">
        <f>ROUND(5/12*Front!AV29+4/12*'Side Pole'!U29+3/12*Rollover!I29,2)</f>
        <v>0.91</v>
      </c>
      <c r="P29" s="95">
        <f t="shared" si="2"/>
        <v>4</v>
      </c>
    </row>
    <row r="30" spans="1:16" ht="14.45" customHeight="1">
      <c r="A30" s="49">
        <v>43432</v>
      </c>
      <c r="B30" s="10" t="str">
        <f>Rollover!A30</f>
        <v>GMC</v>
      </c>
      <c r="C30" s="10" t="str">
        <f>Rollover!B30</f>
        <v>Sierra 2500 PU/EC 4WD</v>
      </c>
      <c r="D30" s="10">
        <f>Rollover!C30</f>
        <v>2019</v>
      </c>
      <c r="E30" s="24">
        <f>Front!AW30</f>
        <v>2</v>
      </c>
      <c r="F30" s="50">
        <f>Front!AX30</f>
        <v>3</v>
      </c>
      <c r="G30" s="50">
        <f>Front!AY30</f>
        <v>3</v>
      </c>
      <c r="H30" s="24">
        <f>'Side MDB'!AC30</f>
        <v>5</v>
      </c>
      <c r="I30" s="24">
        <f>'Side MDB'!AD30</f>
        <v>5</v>
      </c>
      <c r="J30" s="24">
        <f>'Side MDB'!AE30</f>
        <v>5</v>
      </c>
      <c r="K30" s="92">
        <f>'Side Pole'!P30</f>
        <v>5</v>
      </c>
      <c r="L30" s="92">
        <f>'Side Pole'!S30</f>
        <v>5</v>
      </c>
      <c r="M30" s="92">
        <f>'Side Pole'!V30</f>
        <v>5</v>
      </c>
      <c r="N30" s="93">
        <f>Rollover!J30</f>
        <v>3</v>
      </c>
      <c r="O30" s="94">
        <f>ROUND(5/12*Front!AV30+4/12*'Side Pole'!U30+3/12*Rollover!I30,2)</f>
        <v>0.91</v>
      </c>
      <c r="P30" s="95">
        <f t="shared" si="2"/>
        <v>4</v>
      </c>
    </row>
    <row r="31" spans="1:16" ht="14.45" customHeight="1">
      <c r="A31" s="49">
        <v>43432</v>
      </c>
      <c r="B31" s="10" t="str">
        <f>Rollover!A31</f>
        <v>Chevrolet</v>
      </c>
      <c r="C31" s="10" t="str">
        <f>Rollover!B31</f>
        <v>Silverado 2500 PU/RC RWD</v>
      </c>
      <c r="D31" s="10">
        <f>Rollover!C31</f>
        <v>2019</v>
      </c>
      <c r="E31" s="24">
        <f>Front!AW31</f>
        <v>2</v>
      </c>
      <c r="F31" s="50">
        <f>Front!AX31</f>
        <v>3</v>
      </c>
      <c r="G31" s="50">
        <f>Front!AY31</f>
        <v>3</v>
      </c>
      <c r="H31" s="24">
        <f>'Side MDB'!AC31</f>
        <v>5</v>
      </c>
      <c r="I31" s="24" t="str">
        <f>'Side MDB'!AD31</f>
        <v>N/A</v>
      </c>
      <c r="J31" s="24">
        <f>'Side MDB'!AE31</f>
        <v>5</v>
      </c>
      <c r="K31" s="92">
        <f>'Side Pole'!P31</f>
        <v>5</v>
      </c>
      <c r="L31" s="92">
        <f>'Side Pole'!S31</f>
        <v>5</v>
      </c>
      <c r="M31" s="92">
        <f>'Side Pole'!V31</f>
        <v>5</v>
      </c>
      <c r="N31" s="93">
        <f>Rollover!J31</f>
        <v>3</v>
      </c>
      <c r="O31" s="94">
        <f>ROUND(5/12*Front!AV31+4/12*'Side Pole'!U31+3/12*Rollover!I31,2)</f>
        <v>0.95</v>
      </c>
      <c r="P31" s="95">
        <f t="shared" si="2"/>
        <v>4</v>
      </c>
    </row>
    <row r="32" spans="1:16" ht="14.45" customHeight="1">
      <c r="A32" s="49">
        <v>43432</v>
      </c>
      <c r="B32" s="10" t="str">
        <f>Rollover!A32</f>
        <v>Chevrolet</v>
      </c>
      <c r="C32" s="10" t="str">
        <f>Rollover!B32</f>
        <v>Silverado 2500 PU/RC 4WD</v>
      </c>
      <c r="D32" s="10">
        <f>Rollover!C32</f>
        <v>2019</v>
      </c>
      <c r="E32" s="24">
        <f>Front!AW32</f>
        <v>2</v>
      </c>
      <c r="F32" s="50">
        <f>Front!AX32</f>
        <v>3</v>
      </c>
      <c r="G32" s="50">
        <f>Front!AY32</f>
        <v>3</v>
      </c>
      <c r="H32" s="24">
        <f>'Side MDB'!AC32</f>
        <v>5</v>
      </c>
      <c r="I32" s="24" t="str">
        <f>'Side MDB'!AD32</f>
        <v>N/A</v>
      </c>
      <c r="J32" s="24">
        <f>'Side MDB'!AE32</f>
        <v>5</v>
      </c>
      <c r="K32" s="92">
        <f>'Side Pole'!P32</f>
        <v>5</v>
      </c>
      <c r="L32" s="92">
        <f>'Side Pole'!S32</f>
        <v>5</v>
      </c>
      <c r="M32" s="92">
        <f>'Side Pole'!V32</f>
        <v>5</v>
      </c>
      <c r="N32" s="93">
        <f>Rollover!J32</f>
        <v>3</v>
      </c>
      <c r="O32" s="94">
        <f>ROUND(5/12*Front!AV32+4/12*'Side Pole'!U32+3/12*Rollover!I32,2)</f>
        <v>0.95</v>
      </c>
      <c r="P32" s="95">
        <f t="shared" si="2"/>
        <v>4</v>
      </c>
    </row>
    <row r="33" spans="1:16" ht="14.45" customHeight="1">
      <c r="A33" s="49">
        <v>43432</v>
      </c>
      <c r="B33" s="10" t="str">
        <f>Rollover!A33</f>
        <v>GMC</v>
      </c>
      <c r="C33" s="10" t="str">
        <f>Rollover!B33</f>
        <v>Sierra 2500 PU/RC RWD</v>
      </c>
      <c r="D33" s="10">
        <f>Rollover!C33</f>
        <v>2019</v>
      </c>
      <c r="E33" s="24">
        <f>Front!AW33</f>
        <v>2</v>
      </c>
      <c r="F33" s="50">
        <f>Front!AX33</f>
        <v>3</v>
      </c>
      <c r="G33" s="50">
        <f>Front!AY33</f>
        <v>3</v>
      </c>
      <c r="H33" s="24">
        <f>'Side MDB'!AC33</f>
        <v>5</v>
      </c>
      <c r="I33" s="24" t="str">
        <f>'Side MDB'!AD33</f>
        <v>N/A</v>
      </c>
      <c r="J33" s="24">
        <f>'Side MDB'!AE33</f>
        <v>5</v>
      </c>
      <c r="K33" s="92">
        <f>'Side Pole'!P33</f>
        <v>5</v>
      </c>
      <c r="L33" s="92">
        <f>'Side Pole'!S33</f>
        <v>5</v>
      </c>
      <c r="M33" s="92">
        <f>'Side Pole'!V33</f>
        <v>5</v>
      </c>
      <c r="N33" s="93">
        <f>Rollover!J33</f>
        <v>3</v>
      </c>
      <c r="O33" s="94">
        <f>ROUND(5/12*Front!AV33+4/12*'Side Pole'!U33+3/12*Rollover!I33,2)</f>
        <v>0.95</v>
      </c>
      <c r="P33" s="95">
        <f t="shared" si="2"/>
        <v>4</v>
      </c>
    </row>
    <row r="34" spans="1:16" ht="14.45" customHeight="1">
      <c r="A34" s="49">
        <v>43432</v>
      </c>
      <c r="B34" s="10" t="str">
        <f>Rollover!A34</f>
        <v>GMC</v>
      </c>
      <c r="C34" s="10" t="str">
        <f>Rollover!B34</f>
        <v>Sierra 2500 PU/RC 4WD</v>
      </c>
      <c r="D34" s="10">
        <f>Rollover!C34</f>
        <v>2019</v>
      </c>
      <c r="E34" s="24">
        <f>Front!AW34</f>
        <v>2</v>
      </c>
      <c r="F34" s="50">
        <f>Front!AX34</f>
        <v>3</v>
      </c>
      <c r="G34" s="50">
        <f>Front!AY34</f>
        <v>3</v>
      </c>
      <c r="H34" s="24">
        <f>'Side MDB'!AC34</f>
        <v>5</v>
      </c>
      <c r="I34" s="24" t="str">
        <f>'Side MDB'!AD34</f>
        <v>N/A</v>
      </c>
      <c r="J34" s="24">
        <f>'Side MDB'!AE34</f>
        <v>5</v>
      </c>
      <c r="K34" s="92">
        <f>'Side Pole'!P34</f>
        <v>5</v>
      </c>
      <c r="L34" s="92">
        <f>'Side Pole'!S34</f>
        <v>5</v>
      </c>
      <c r="M34" s="92">
        <f>'Side Pole'!V34</f>
        <v>5</v>
      </c>
      <c r="N34" s="93">
        <f>Rollover!J34</f>
        <v>3</v>
      </c>
      <c r="O34" s="94">
        <f>ROUND(5/12*Front!AV34+4/12*'Side Pole'!U34+3/12*Rollover!I34,2)</f>
        <v>0.95</v>
      </c>
      <c r="P34" s="95">
        <f t="shared" si="2"/>
        <v>4</v>
      </c>
    </row>
    <row r="35" spans="1:16" ht="14.45" customHeight="1">
      <c r="A35" s="49">
        <v>43571</v>
      </c>
      <c r="B35" s="50" t="str">
        <f>Rollover!A35</f>
        <v>Chevrolet</v>
      </c>
      <c r="C35" s="50" t="str">
        <f>Rollover!B35</f>
        <v>Suburban 1500 SUV RWD</v>
      </c>
      <c r="D35" s="10">
        <f>Rollover!C35</f>
        <v>2019</v>
      </c>
      <c r="E35" s="24">
        <f>Front!AW35</f>
        <v>4</v>
      </c>
      <c r="F35" s="50">
        <f>Front!AX35</f>
        <v>4</v>
      </c>
      <c r="G35" s="50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92">
        <f>'Side Pole'!P35</f>
        <v>4</v>
      </c>
      <c r="L35" s="92">
        <f>'Side Pole'!S35</f>
        <v>5</v>
      </c>
      <c r="M35" s="92">
        <f>'Side Pole'!V35</f>
        <v>5</v>
      </c>
      <c r="N35" s="93">
        <f>Rollover!J35</f>
        <v>3</v>
      </c>
      <c r="O35" s="94">
        <f>ROUND(5/12*Front!AV35+4/12*'Side Pole'!U35+3/12*Rollover!I35,2)</f>
        <v>0.76</v>
      </c>
      <c r="P35" s="95">
        <f t="shared" si="2"/>
        <v>4</v>
      </c>
    </row>
    <row r="36" spans="1:16" ht="14.45" customHeight="1">
      <c r="A36" s="49">
        <v>43571</v>
      </c>
      <c r="B36" s="50" t="str">
        <f>Rollover!A36</f>
        <v>Chevrolet</v>
      </c>
      <c r="C36" s="50" t="str">
        <f>Rollover!B36</f>
        <v>Suburban 1500 SUV 4WD</v>
      </c>
      <c r="D36" s="10">
        <f>Rollover!C36</f>
        <v>2019</v>
      </c>
      <c r="E36" s="24">
        <f>Front!AW36</f>
        <v>4</v>
      </c>
      <c r="F36" s="50">
        <f>Front!AX36</f>
        <v>4</v>
      </c>
      <c r="G36" s="50">
        <f>Front!AY36</f>
        <v>4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92">
        <f>'Side Pole'!P36</f>
        <v>4</v>
      </c>
      <c r="L36" s="92">
        <f>'Side Pole'!S36</f>
        <v>5</v>
      </c>
      <c r="M36" s="92">
        <f>'Side Pole'!V36</f>
        <v>5</v>
      </c>
      <c r="N36" s="93">
        <f>Rollover!J36</f>
        <v>3</v>
      </c>
      <c r="O36" s="94">
        <f>ROUND(5/12*Front!AV36+4/12*'Side Pole'!U36+3/12*Rollover!I36,2)</f>
        <v>0.75</v>
      </c>
      <c r="P36" s="95">
        <f t="shared" si="2"/>
        <v>4</v>
      </c>
    </row>
    <row r="37" spans="1:16" ht="14.45" customHeight="1">
      <c r="A37" s="49">
        <v>43571</v>
      </c>
      <c r="B37" s="10" t="str">
        <f>Rollover!A37</f>
        <v>GMC</v>
      </c>
      <c r="C37" s="10" t="str">
        <f>Rollover!B37</f>
        <v>Yukon XL 1500 SUV RWD</v>
      </c>
      <c r="D37" s="10">
        <f>Rollover!C37</f>
        <v>2019</v>
      </c>
      <c r="E37" s="24">
        <f>Front!AW37</f>
        <v>4</v>
      </c>
      <c r="F37" s="50">
        <f>Front!AX37</f>
        <v>4</v>
      </c>
      <c r="G37" s="50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92">
        <f>'Side Pole'!P37</f>
        <v>4</v>
      </c>
      <c r="L37" s="92">
        <f>'Side Pole'!S37</f>
        <v>5</v>
      </c>
      <c r="M37" s="92">
        <f>'Side Pole'!V37</f>
        <v>5</v>
      </c>
      <c r="N37" s="93">
        <f>Rollover!J37</f>
        <v>3</v>
      </c>
      <c r="O37" s="94">
        <f>ROUND(5/12*Front!AV37+4/12*'Side Pole'!U37+3/12*Rollover!I37,2)</f>
        <v>0.76</v>
      </c>
      <c r="P37" s="95">
        <f t="shared" si="2"/>
        <v>4</v>
      </c>
    </row>
    <row r="38" spans="1:16" ht="14.45" customHeight="1">
      <c r="A38" s="49">
        <v>43571</v>
      </c>
      <c r="B38" s="10" t="str">
        <f>Rollover!A38</f>
        <v>GMC</v>
      </c>
      <c r="C38" s="10" t="str">
        <f>Rollover!B38</f>
        <v>Yukon XL 1500 SUV 4WD</v>
      </c>
      <c r="D38" s="10">
        <f>Rollover!C38</f>
        <v>2019</v>
      </c>
      <c r="E38" s="24">
        <f>Front!AW38</f>
        <v>4</v>
      </c>
      <c r="F38" s="50">
        <f>Front!AX38</f>
        <v>4</v>
      </c>
      <c r="G38" s="50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92">
        <f>'Side Pole'!P38</f>
        <v>4</v>
      </c>
      <c r="L38" s="92">
        <f>'Side Pole'!S38</f>
        <v>5</v>
      </c>
      <c r="M38" s="92">
        <f>'Side Pole'!V38</f>
        <v>5</v>
      </c>
      <c r="N38" s="93">
        <f>Rollover!J38</f>
        <v>3</v>
      </c>
      <c r="O38" s="94">
        <f>ROUND(5/12*Front!AV38+4/12*'Side Pole'!U38+3/12*Rollover!I38,2)</f>
        <v>0.75</v>
      </c>
      <c r="P38" s="95">
        <f t="shared" si="2"/>
        <v>4</v>
      </c>
    </row>
    <row r="39" spans="1:16" ht="14.45" customHeight="1">
      <c r="A39" s="49">
        <v>43585</v>
      </c>
      <c r="B39" s="50" t="str">
        <f>Rollover!A39</f>
        <v>Chevrolet</v>
      </c>
      <c r="C39" s="50" t="str">
        <f>Rollover!B39</f>
        <v>Tahoe SUV RWD</v>
      </c>
      <c r="D39" s="10">
        <f>Rollover!C39</f>
        <v>2019</v>
      </c>
      <c r="E39" s="24">
        <f>Front!AW39</f>
        <v>4</v>
      </c>
      <c r="F39" s="50">
        <f>Front!AX39</f>
        <v>4</v>
      </c>
      <c r="G39" s="50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92">
        <f>'Side Pole'!P39</f>
        <v>5</v>
      </c>
      <c r="L39" s="92">
        <f>'Side Pole'!S39</f>
        <v>5</v>
      </c>
      <c r="M39" s="92">
        <f>'Side Pole'!V39</f>
        <v>5</v>
      </c>
      <c r="N39" s="93">
        <f>Rollover!J39</f>
        <v>3</v>
      </c>
      <c r="O39" s="94">
        <f>ROUND(5/12*Front!AV39+4/12*'Side Pole'!U39+3/12*Rollover!I39,2)</f>
        <v>0.84</v>
      </c>
      <c r="P39" s="95">
        <f t="shared" si="2"/>
        <v>4</v>
      </c>
    </row>
    <row r="40" spans="1:16" ht="14.45" customHeight="1">
      <c r="A40" s="49">
        <v>43585</v>
      </c>
      <c r="B40" s="50" t="str">
        <f>Rollover!A40</f>
        <v>Chevrolet</v>
      </c>
      <c r="C40" s="50" t="str">
        <f>Rollover!B40</f>
        <v>Tahoe SUV 4WD</v>
      </c>
      <c r="D40" s="10">
        <f>Rollover!C40</f>
        <v>2019</v>
      </c>
      <c r="E40" s="24">
        <f>Front!AW40</f>
        <v>4</v>
      </c>
      <c r="F40" s="50">
        <f>Front!AX40</f>
        <v>4</v>
      </c>
      <c r="G40" s="50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92">
        <f>'Side Pole'!P40</f>
        <v>5</v>
      </c>
      <c r="L40" s="92">
        <f>'Side Pole'!S40</f>
        <v>5</v>
      </c>
      <c r="M40" s="92">
        <f>'Side Pole'!V40</f>
        <v>5</v>
      </c>
      <c r="N40" s="93">
        <f>Rollover!J40</f>
        <v>3</v>
      </c>
      <c r="O40" s="94">
        <f>ROUND(5/12*Front!AV40+4/12*'Side Pole'!U40+3/12*Rollover!I40,2)</f>
        <v>0.82</v>
      </c>
      <c r="P40" s="95">
        <f t="shared" si="2"/>
        <v>4</v>
      </c>
    </row>
    <row r="41" spans="1:16" ht="14.45" customHeight="1">
      <c r="A41" s="49">
        <v>43585</v>
      </c>
      <c r="B41" s="10" t="str">
        <f>Rollover!A41</f>
        <v>GMC</v>
      </c>
      <c r="C41" s="10" t="str">
        <f>Rollover!B41</f>
        <v>Yukon SUV RWD</v>
      </c>
      <c r="D41" s="10">
        <f>Rollover!C41</f>
        <v>2019</v>
      </c>
      <c r="E41" s="24">
        <f>Front!AW41</f>
        <v>4</v>
      </c>
      <c r="F41" s="50">
        <f>Front!AX41</f>
        <v>4</v>
      </c>
      <c r="G41" s="50">
        <f>Front!AY41</f>
        <v>4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92">
        <f>'Side Pole'!P41</f>
        <v>5</v>
      </c>
      <c r="L41" s="92">
        <f>'Side Pole'!S41</f>
        <v>5</v>
      </c>
      <c r="M41" s="92">
        <f>'Side Pole'!V41</f>
        <v>5</v>
      </c>
      <c r="N41" s="93">
        <f>Rollover!J41</f>
        <v>3</v>
      </c>
      <c r="O41" s="94">
        <f>ROUND(5/12*Front!AV41+4/12*'Side Pole'!U41+3/12*Rollover!I41,2)</f>
        <v>0.84</v>
      </c>
      <c r="P41" s="95">
        <f t="shared" si="2"/>
        <v>4</v>
      </c>
    </row>
    <row r="42" spans="1:16" ht="14.45" customHeight="1">
      <c r="A42" s="49">
        <v>43585</v>
      </c>
      <c r="B42" s="10" t="str">
        <f>Rollover!A42</f>
        <v xml:space="preserve">GMC </v>
      </c>
      <c r="C42" s="10" t="str">
        <f>Rollover!B42</f>
        <v>Yukon SUV 4WD</v>
      </c>
      <c r="D42" s="10">
        <f>Rollover!C42</f>
        <v>2019</v>
      </c>
      <c r="E42" s="24">
        <f>Front!AW42</f>
        <v>4</v>
      </c>
      <c r="F42" s="50">
        <f>Front!AX42</f>
        <v>4</v>
      </c>
      <c r="G42" s="50">
        <f>Front!AY42</f>
        <v>4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92">
        <f>'Side Pole'!P42</f>
        <v>5</v>
      </c>
      <c r="L42" s="92">
        <f>'Side Pole'!S42</f>
        <v>5</v>
      </c>
      <c r="M42" s="92">
        <f>'Side Pole'!V42</f>
        <v>5</v>
      </c>
      <c r="N42" s="93">
        <f>Rollover!J42</f>
        <v>3</v>
      </c>
      <c r="O42" s="94">
        <f>ROUND(5/12*Front!AV42+4/12*'Side Pole'!U42+3/12*Rollover!I42,2)</f>
        <v>0.82</v>
      </c>
      <c r="P42" s="95">
        <f t="shared" si="2"/>
        <v>4</v>
      </c>
    </row>
    <row r="43" spans="1:16" ht="14.45" customHeight="1">
      <c r="A43" s="49">
        <v>43655</v>
      </c>
      <c r="B43" s="50" t="str">
        <f>Rollover!A43</f>
        <v>Dodge</v>
      </c>
      <c r="C43" s="50" t="str">
        <f>Rollover!B43</f>
        <v>Durango SUV RWD</v>
      </c>
      <c r="D43" s="10">
        <f>Rollover!C43</f>
        <v>2019</v>
      </c>
      <c r="E43" s="24">
        <f>Front!AW43</f>
        <v>3</v>
      </c>
      <c r="F43" s="50">
        <f>Front!AX43</f>
        <v>4</v>
      </c>
      <c r="G43" s="50">
        <f>Front!AY43</f>
        <v>4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92">
        <f>'Side Pole'!P43</f>
        <v>5</v>
      </c>
      <c r="L43" s="92">
        <f>'Side Pole'!S43</f>
        <v>5</v>
      </c>
      <c r="M43" s="92">
        <f>'Side Pole'!V43</f>
        <v>5</v>
      </c>
      <c r="N43" s="93">
        <f>Rollover!J43</f>
        <v>4</v>
      </c>
      <c r="O43" s="94">
        <f>ROUND(5/12*Front!AV43+4/12*'Side Pole'!U43+3/12*Rollover!I43,2)</f>
        <v>0.8</v>
      </c>
      <c r="P43" s="95">
        <f t="shared" si="2"/>
        <v>4</v>
      </c>
    </row>
    <row r="44" spans="1:16" ht="14.45" customHeight="1">
      <c r="A44" s="49">
        <v>43655</v>
      </c>
      <c r="B44" s="50" t="str">
        <f>Rollover!A44</f>
        <v>Dodge</v>
      </c>
      <c r="C44" s="50" t="str">
        <f>Rollover!B44</f>
        <v>Durango SUV AWD</v>
      </c>
      <c r="D44" s="10">
        <f>Rollover!C44</f>
        <v>2019</v>
      </c>
      <c r="E44" s="24">
        <f>Front!AW44</f>
        <v>3</v>
      </c>
      <c r="F44" s="50">
        <f>Front!AX44</f>
        <v>4</v>
      </c>
      <c r="G44" s="50">
        <f>Front!AY44</f>
        <v>4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92">
        <f>'Side Pole'!P44</f>
        <v>5</v>
      </c>
      <c r="L44" s="92">
        <f>'Side Pole'!S44</f>
        <v>5</v>
      </c>
      <c r="M44" s="92">
        <f>'Side Pole'!V44</f>
        <v>5</v>
      </c>
      <c r="N44" s="93">
        <f>Rollover!J44</f>
        <v>3</v>
      </c>
      <c r="O44" s="94">
        <f>ROUND(5/12*Front!AV44+4/12*'Side Pole'!U44+3/12*Rollover!I44,2)</f>
        <v>0.82</v>
      </c>
      <c r="P44" s="95">
        <f t="shared" si="2"/>
        <v>4</v>
      </c>
    </row>
    <row r="45" spans="1:16" ht="14.45" customHeight="1">
      <c r="A45" s="49">
        <v>43517</v>
      </c>
      <c r="B45" s="50" t="str">
        <f>Rollover!A45</f>
        <v>Dodge</v>
      </c>
      <c r="C45" s="50" t="str">
        <f>Rollover!B45</f>
        <v>Grand Caravan Minivan FWD</v>
      </c>
      <c r="D45" s="10">
        <f>Rollover!C45</f>
        <v>2019</v>
      </c>
      <c r="E45" s="24">
        <f>Front!AW45</f>
        <v>4</v>
      </c>
      <c r="F45" s="50">
        <f>Front!AX45</f>
        <v>4</v>
      </c>
      <c r="G45" s="50">
        <f>Front!AY45</f>
        <v>4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92">
        <f>'Side Pole'!P45</f>
        <v>5</v>
      </c>
      <c r="L45" s="92">
        <f>'Side Pole'!S45</f>
        <v>5</v>
      </c>
      <c r="M45" s="92">
        <f>'Side Pole'!V45</f>
        <v>5</v>
      </c>
      <c r="N45" s="93">
        <f>Rollover!J45</f>
        <v>4</v>
      </c>
      <c r="O45" s="94">
        <f>ROUND(5/12*Front!AV45+4/12*'Side Pole'!U45+3/12*Rollover!I45,2)</f>
        <v>0.7</v>
      </c>
      <c r="P45" s="95">
        <f t="shared" si="2"/>
        <v>4</v>
      </c>
    </row>
    <row r="46" spans="1:16" ht="14.45" customHeight="1">
      <c r="A46" s="49">
        <v>43537</v>
      </c>
      <c r="B46" s="50" t="str">
        <f>Rollover!A46</f>
        <v>Ford</v>
      </c>
      <c r="C46" s="50" t="str">
        <f>Rollover!B46</f>
        <v>Edge SUV FWD</v>
      </c>
      <c r="D46" s="10">
        <f>Rollover!C46</f>
        <v>2019</v>
      </c>
      <c r="E46" s="24">
        <f>Front!AW46</f>
        <v>5</v>
      </c>
      <c r="F46" s="50">
        <f>Front!AX46</f>
        <v>5</v>
      </c>
      <c r="G46" s="50">
        <f>Front!AY46</f>
        <v>5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92">
        <f>'Side Pole'!P46</f>
        <v>5</v>
      </c>
      <c r="L46" s="92">
        <f>'Side Pole'!S46</f>
        <v>5</v>
      </c>
      <c r="M46" s="92">
        <f>'Side Pole'!V46</f>
        <v>5</v>
      </c>
      <c r="N46" s="93">
        <f>Rollover!J46</f>
        <v>4</v>
      </c>
      <c r="O46" s="94">
        <f>ROUND(5/12*Front!AV46+4/12*'Side Pole'!U46+3/12*Rollover!I46,2)</f>
        <v>0.61</v>
      </c>
      <c r="P46" s="95">
        <f t="shared" si="2"/>
        <v>5</v>
      </c>
    </row>
    <row r="47" spans="1:16" ht="14.45" customHeight="1">
      <c r="A47" s="49">
        <v>43537</v>
      </c>
      <c r="B47" s="50" t="str">
        <f>Rollover!A47</f>
        <v>Ford</v>
      </c>
      <c r="C47" s="50" t="str">
        <f>Rollover!B47</f>
        <v>Edge SUV AWD</v>
      </c>
      <c r="D47" s="10">
        <f>Rollover!C47</f>
        <v>2019</v>
      </c>
      <c r="E47" s="24">
        <f>Front!AW47</f>
        <v>5</v>
      </c>
      <c r="F47" s="50">
        <f>Front!AX47</f>
        <v>5</v>
      </c>
      <c r="G47" s="50">
        <f>Front!AY47</f>
        <v>5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92">
        <f>'Side Pole'!P47</f>
        <v>5</v>
      </c>
      <c r="L47" s="92">
        <f>'Side Pole'!S47</f>
        <v>5</v>
      </c>
      <c r="M47" s="92">
        <f>'Side Pole'!V47</f>
        <v>5</v>
      </c>
      <c r="N47" s="93">
        <f>Rollover!J47</f>
        <v>4</v>
      </c>
      <c r="O47" s="94">
        <f>ROUND(5/12*Front!AV47+4/12*'Side Pole'!U47+3/12*Rollover!I47,2)</f>
        <v>0.61</v>
      </c>
      <c r="P47" s="95">
        <f t="shared" si="1"/>
        <v>5</v>
      </c>
    </row>
    <row r="48" spans="1:16" ht="14.45" customHeight="1">
      <c r="A48" s="49">
        <v>43537</v>
      </c>
      <c r="B48" s="10" t="str">
        <f>Rollover!A48</f>
        <v>Lincoln</v>
      </c>
      <c r="C48" s="10" t="str">
        <f>Rollover!B48</f>
        <v>Nautilus SUV FWD</v>
      </c>
      <c r="D48" s="10">
        <f>Rollover!C48</f>
        <v>2019</v>
      </c>
      <c r="E48" s="24">
        <f>Front!AW48</f>
        <v>5</v>
      </c>
      <c r="F48" s="50">
        <f>Front!AX48</f>
        <v>5</v>
      </c>
      <c r="G48" s="50">
        <f>Front!AY48</f>
        <v>5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92">
        <f>'Side Pole'!P48</f>
        <v>5</v>
      </c>
      <c r="L48" s="92">
        <f>'Side Pole'!S48</f>
        <v>5</v>
      </c>
      <c r="M48" s="92">
        <f>'Side Pole'!V48</f>
        <v>5</v>
      </c>
      <c r="N48" s="93">
        <f>Rollover!J48</f>
        <v>4</v>
      </c>
      <c r="O48" s="94">
        <f>ROUND(5/12*Front!AV48+4/12*'Side Pole'!U48+3/12*Rollover!I48,2)</f>
        <v>0.61</v>
      </c>
      <c r="P48" s="95">
        <f t="shared" si="1"/>
        <v>5</v>
      </c>
    </row>
    <row r="49" spans="1:16" ht="14.45" customHeight="1">
      <c r="A49" s="49">
        <v>43537</v>
      </c>
      <c r="B49" s="10" t="str">
        <f>Rollover!A49</f>
        <v>Lincoln</v>
      </c>
      <c r="C49" s="10" t="str">
        <f>Rollover!B49</f>
        <v>Nautilus SUV AWD</v>
      </c>
      <c r="D49" s="10">
        <f>Rollover!C49</f>
        <v>2019</v>
      </c>
      <c r="E49" s="24">
        <f>Front!AW49</f>
        <v>5</v>
      </c>
      <c r="F49" s="50">
        <f>Front!AX49</f>
        <v>5</v>
      </c>
      <c r="G49" s="50">
        <f>Front!AY49</f>
        <v>5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92">
        <f>'Side Pole'!P49</f>
        <v>5</v>
      </c>
      <c r="L49" s="92">
        <f>'Side Pole'!S49</f>
        <v>5</v>
      </c>
      <c r="M49" s="92">
        <f>'Side Pole'!V49</f>
        <v>5</v>
      </c>
      <c r="N49" s="93">
        <f>Rollover!J49</f>
        <v>4</v>
      </c>
      <c r="O49" s="94">
        <f>ROUND(5/12*Front!AV49+4/12*'Side Pole'!U49+3/12*Rollover!I49,2)</f>
        <v>0.61</v>
      </c>
      <c r="P49" s="95">
        <f t="shared" si="1"/>
        <v>5</v>
      </c>
    </row>
    <row r="50" spans="1:16" ht="14.45" customHeight="1">
      <c r="A50" s="49">
        <v>43684</v>
      </c>
      <c r="B50" s="50" t="str">
        <f>Rollover!A50</f>
        <v>Ford</v>
      </c>
      <c r="C50" s="50" t="str">
        <f>Rollover!B50</f>
        <v>F-150 SuperCab PU/EC 2WD</v>
      </c>
      <c r="D50" s="10">
        <f>Rollover!C50</f>
        <v>2019</v>
      </c>
      <c r="E50" s="24">
        <f>Front!AW50</f>
        <v>4</v>
      </c>
      <c r="F50" s="50">
        <f>Front!AX50</f>
        <v>4</v>
      </c>
      <c r="G50" s="50">
        <f>Front!AY50</f>
        <v>4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92">
        <f>'Side Pole'!P50</f>
        <v>5</v>
      </c>
      <c r="L50" s="92">
        <f>'Side Pole'!S50</f>
        <v>5</v>
      </c>
      <c r="M50" s="92">
        <f>'Side Pole'!V50</f>
        <v>5</v>
      </c>
      <c r="N50" s="93">
        <f>Rollover!J50</f>
        <v>4</v>
      </c>
      <c r="O50" s="94">
        <f>ROUND(5/12*Front!AV50+4/12*'Side Pole'!U50+3/12*Rollover!I50,2)</f>
        <v>0.7</v>
      </c>
      <c r="P50" s="95">
        <f t="shared" si="1"/>
        <v>4</v>
      </c>
    </row>
    <row r="51" spans="1:16" ht="14.45" customHeight="1">
      <c r="A51" s="49">
        <v>43684</v>
      </c>
      <c r="B51" s="50" t="str">
        <f>Rollover!A51</f>
        <v>Ford</v>
      </c>
      <c r="C51" s="50" t="str">
        <f>Rollover!B51</f>
        <v>F-150 SuperCab PU/EC 4WD</v>
      </c>
      <c r="D51" s="10">
        <f>Rollover!C51</f>
        <v>2019</v>
      </c>
      <c r="E51" s="24">
        <f>Front!AW51</f>
        <v>4</v>
      </c>
      <c r="F51" s="50">
        <f>Front!AX51</f>
        <v>4</v>
      </c>
      <c r="G51" s="50">
        <f>Front!AY51</f>
        <v>4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92">
        <f>'Side Pole'!P51</f>
        <v>5</v>
      </c>
      <c r="L51" s="92">
        <f>'Side Pole'!S51</f>
        <v>5</v>
      </c>
      <c r="M51" s="92">
        <f>'Side Pole'!V51</f>
        <v>5</v>
      </c>
      <c r="N51" s="93">
        <f>Rollover!J51</f>
        <v>4</v>
      </c>
      <c r="O51" s="94">
        <f>ROUND(5/12*Front!AV51+4/12*'Side Pole'!U51+3/12*Rollover!I51,2)</f>
        <v>0.7</v>
      </c>
      <c r="P51" s="95">
        <f t="shared" si="1"/>
        <v>4</v>
      </c>
    </row>
    <row r="52" spans="1:16" ht="14.45" customHeight="1">
      <c r="A52" s="49">
        <v>43684</v>
      </c>
      <c r="B52" s="10" t="str">
        <f>Rollover!A52</f>
        <v>Ford</v>
      </c>
      <c r="C52" s="10" t="str">
        <f>Rollover!B52</f>
        <v>F-150 Regular Cab PU/RC 2WD</v>
      </c>
      <c r="D52" s="10">
        <f>Rollover!C52</f>
        <v>2019</v>
      </c>
      <c r="E52" s="24">
        <f>Front!AW52</f>
        <v>4</v>
      </c>
      <c r="F52" s="50">
        <f>Front!AX52</f>
        <v>4</v>
      </c>
      <c r="G52" s="50">
        <f>Front!AY52</f>
        <v>4</v>
      </c>
      <c r="H52" s="24">
        <f>'Side MDB'!AC52</f>
        <v>5</v>
      </c>
      <c r="I52" s="24" t="str">
        <f>'Side MDB'!AD52</f>
        <v>N/A</v>
      </c>
      <c r="J52" s="24">
        <f>'Side MDB'!AE52</f>
        <v>5</v>
      </c>
      <c r="K52" s="92">
        <f>'Side Pole'!P52</f>
        <v>5</v>
      </c>
      <c r="L52" s="92">
        <f>'Side Pole'!S52</f>
        <v>5</v>
      </c>
      <c r="M52" s="92">
        <f>'Side Pole'!V52</f>
        <v>5</v>
      </c>
      <c r="N52" s="93">
        <f>Rollover!J52</f>
        <v>4</v>
      </c>
      <c r="O52" s="94">
        <f>ROUND(5/12*Front!AV52+4/12*'Side Pole'!U52+3/12*Rollover!I52,2)</f>
        <v>0.72</v>
      </c>
      <c r="P52" s="95">
        <f t="shared" si="1"/>
        <v>4</v>
      </c>
    </row>
    <row r="53" spans="1:16" ht="14.45" customHeight="1">
      <c r="A53" s="49">
        <v>43684</v>
      </c>
      <c r="B53" s="10" t="str">
        <f>Rollover!A53</f>
        <v>Ford</v>
      </c>
      <c r="C53" s="10" t="str">
        <f>Rollover!B53</f>
        <v>F-150 Regular Cab PU/RC 4WD</v>
      </c>
      <c r="D53" s="10">
        <f>Rollover!C53</f>
        <v>2019</v>
      </c>
      <c r="E53" s="24">
        <f>Front!AW53</f>
        <v>4</v>
      </c>
      <c r="F53" s="50">
        <f>Front!AX53</f>
        <v>4</v>
      </c>
      <c r="G53" s="50">
        <f>Front!AY53</f>
        <v>4</v>
      </c>
      <c r="H53" s="24">
        <f>'Side MDB'!AC53</f>
        <v>5</v>
      </c>
      <c r="I53" s="24" t="str">
        <f>'Side MDB'!AD53</f>
        <v>N/A</v>
      </c>
      <c r="J53" s="24">
        <f>'Side MDB'!AE53</f>
        <v>5</v>
      </c>
      <c r="K53" s="92">
        <f>'Side Pole'!P53</f>
        <v>5</v>
      </c>
      <c r="L53" s="92">
        <f>'Side Pole'!S53</f>
        <v>5</v>
      </c>
      <c r="M53" s="92">
        <f>'Side Pole'!V53</f>
        <v>5</v>
      </c>
      <c r="N53" s="93">
        <f>Rollover!J53</f>
        <v>4</v>
      </c>
      <c r="O53" s="94">
        <f>ROUND(5/12*Front!AV53+4/12*'Side Pole'!U53+3/12*Rollover!I53,2)</f>
        <v>0.72</v>
      </c>
      <c r="P53" s="95">
        <f t="shared" si="1"/>
        <v>4</v>
      </c>
    </row>
    <row r="54" spans="1:16" ht="14.45" customHeight="1">
      <c r="A54" s="49">
        <v>43593</v>
      </c>
      <c r="B54" s="50" t="str">
        <f>Rollover!A54</f>
        <v>Ford</v>
      </c>
      <c r="C54" s="50" t="str">
        <f>Rollover!B54</f>
        <v>F-250 Crew Cab PU/CC 2WD</v>
      </c>
      <c r="D54" s="10">
        <f>Rollover!C54</f>
        <v>2019</v>
      </c>
      <c r="E54" s="24">
        <f>Front!AW54</f>
        <v>5</v>
      </c>
      <c r="F54" s="50">
        <f>Front!AX54</f>
        <v>5</v>
      </c>
      <c r="G54" s="50">
        <f>Front!AY54</f>
        <v>5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92">
        <f>'Side Pole'!P54</f>
        <v>5</v>
      </c>
      <c r="L54" s="92">
        <f>'Side Pole'!S54</f>
        <v>5</v>
      </c>
      <c r="M54" s="92">
        <f>'Side Pole'!V54</f>
        <v>5</v>
      </c>
      <c r="N54" s="93">
        <f>Rollover!J54</f>
        <v>4</v>
      </c>
      <c r="O54" s="94">
        <f>ROUND(5/12*Front!AV54+4/12*'Side Pole'!U54+3/12*Rollover!I54,2)</f>
        <v>0.57999999999999996</v>
      </c>
      <c r="P54" s="95">
        <f t="shared" si="1"/>
        <v>5</v>
      </c>
    </row>
    <row r="55" spans="1:16" ht="14.45" customHeight="1">
      <c r="A55" s="49">
        <v>43593</v>
      </c>
      <c r="B55" s="50" t="str">
        <f>Rollover!A55</f>
        <v>Ford</v>
      </c>
      <c r="C55" s="50" t="str">
        <f>Rollover!B55</f>
        <v>F-250 Crew Cab PU/CC 4WD</v>
      </c>
      <c r="D55" s="10">
        <f>Rollover!C55</f>
        <v>2019</v>
      </c>
      <c r="E55" s="24">
        <f>Front!AW55</f>
        <v>5</v>
      </c>
      <c r="F55" s="50">
        <f>Front!AX55</f>
        <v>5</v>
      </c>
      <c r="G55" s="50">
        <f>Front!AY55</f>
        <v>5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92">
        <f>'Side Pole'!P55</f>
        <v>5</v>
      </c>
      <c r="L55" s="92">
        <f>'Side Pole'!S55</f>
        <v>5</v>
      </c>
      <c r="M55" s="92">
        <f>'Side Pole'!V55</f>
        <v>5</v>
      </c>
      <c r="N55" s="93">
        <f>Rollover!J55</f>
        <v>3</v>
      </c>
      <c r="O55" s="94">
        <f>ROUND(5/12*Front!AV55+4/12*'Side Pole'!U55+3/12*Rollover!I55,2)</f>
        <v>0.75</v>
      </c>
      <c r="P55" s="95">
        <f>IF(O55&lt;0.67,5,IF(O55&lt;1,4,IF(O55&lt;1.33,3,IF(O55&lt;2.67,2,1))))</f>
        <v>4</v>
      </c>
    </row>
    <row r="56" spans="1:16" ht="14.45" customHeight="1">
      <c r="A56" s="49">
        <v>43672</v>
      </c>
      <c r="B56" s="50" t="str">
        <f>Rollover!A56</f>
        <v>Honda</v>
      </c>
      <c r="C56" s="50" t="str">
        <f>Rollover!B56</f>
        <v>CR-V SUV AWD</v>
      </c>
      <c r="D56" s="10">
        <f>Rollover!C56</f>
        <v>2019</v>
      </c>
      <c r="E56" s="24">
        <f>Front!AW56</f>
        <v>5</v>
      </c>
      <c r="F56" s="50">
        <f>Front!AX56</f>
        <v>4</v>
      </c>
      <c r="G56" s="50">
        <f>Front!AY56</f>
        <v>5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92">
        <f>'Side Pole'!P56</f>
        <v>5</v>
      </c>
      <c r="L56" s="92">
        <f>'Side Pole'!S56</f>
        <v>5</v>
      </c>
      <c r="M56" s="92">
        <f>'Side Pole'!V56</f>
        <v>5</v>
      </c>
      <c r="N56" s="93">
        <f>Rollover!J56</f>
        <v>4</v>
      </c>
      <c r="O56" s="94">
        <f>ROUND(5/12*Front!AV56+4/12*'Side Pole'!U56+3/12*Rollover!I56,2)</f>
        <v>0.59</v>
      </c>
      <c r="P56" s="95">
        <f t="shared" si="1"/>
        <v>5</v>
      </c>
    </row>
    <row r="57" spans="1:16" ht="14.45" customHeight="1">
      <c r="A57" s="49">
        <v>43672</v>
      </c>
      <c r="B57" s="50" t="str">
        <f>Rollover!A57</f>
        <v>Honda</v>
      </c>
      <c r="C57" s="50" t="str">
        <f>Rollover!B57</f>
        <v>CR-V SUV FWD</v>
      </c>
      <c r="D57" s="10">
        <f>Rollover!C57</f>
        <v>2019</v>
      </c>
      <c r="E57" s="24">
        <f>Front!AW57</f>
        <v>5</v>
      </c>
      <c r="F57" s="50">
        <f>Front!AX57</f>
        <v>4</v>
      </c>
      <c r="G57" s="50">
        <f>Front!AY57</f>
        <v>5</v>
      </c>
      <c r="H57" s="24">
        <f>'Side MDB'!AC57</f>
        <v>5</v>
      </c>
      <c r="I57" s="24">
        <f>'Side MDB'!AD57</f>
        <v>5</v>
      </c>
      <c r="J57" s="24">
        <f>'Side MDB'!AE57</f>
        <v>5</v>
      </c>
      <c r="K57" s="92">
        <f>'Side Pole'!P57</f>
        <v>5</v>
      </c>
      <c r="L57" s="92">
        <f>'Side Pole'!S57</f>
        <v>5</v>
      </c>
      <c r="M57" s="92">
        <f>'Side Pole'!V57</f>
        <v>5</v>
      </c>
      <c r="N57" s="93">
        <f>Rollover!J57</f>
        <v>4</v>
      </c>
      <c r="O57" s="94">
        <f>ROUND(5/12*Front!AV57+4/12*'Side Pole'!U57+3/12*Rollover!I57,2)</f>
        <v>0.59</v>
      </c>
      <c r="P57" s="95">
        <f t="shared" si="1"/>
        <v>5</v>
      </c>
    </row>
    <row r="58" spans="1:16" ht="14.45" customHeight="1">
      <c r="A58" s="146">
        <v>43368</v>
      </c>
      <c r="B58" s="50" t="str">
        <f>Rollover!A58</f>
        <v>Honda</v>
      </c>
      <c r="C58" s="50" t="str">
        <f>Rollover!B58</f>
        <v>Insight 4DR FWD</v>
      </c>
      <c r="D58" s="10">
        <f>Rollover!C58</f>
        <v>2019</v>
      </c>
      <c r="E58" s="24">
        <f>Front!AW58</f>
        <v>5</v>
      </c>
      <c r="F58" s="50">
        <f>Front!AX58</f>
        <v>5</v>
      </c>
      <c r="G58" s="50">
        <f>Front!AY58</f>
        <v>5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92">
        <f>'Side Pole'!P58</f>
        <v>5</v>
      </c>
      <c r="L58" s="92">
        <f>'Side Pole'!S58</f>
        <v>5</v>
      </c>
      <c r="M58" s="92">
        <f>'Side Pole'!V58</f>
        <v>5</v>
      </c>
      <c r="N58" s="93">
        <f>Rollover!J58</f>
        <v>5</v>
      </c>
      <c r="O58" s="94">
        <f>ROUND(5/12*Front!AV58+4/12*'Side Pole'!U58+3/12*Rollover!I58,2)</f>
        <v>0.44</v>
      </c>
      <c r="P58" s="95">
        <f t="shared" si="1"/>
        <v>5</v>
      </c>
    </row>
    <row r="59" spans="1:16" ht="14.45" customHeight="1">
      <c r="A59" s="49">
        <v>43621</v>
      </c>
      <c r="B59" s="50" t="str">
        <f>Rollover!A59</f>
        <v>Honda</v>
      </c>
      <c r="C59" s="50" t="str">
        <f>Rollover!B59</f>
        <v>Passport SUV FWD</v>
      </c>
      <c r="D59" s="10">
        <f>Rollover!C59</f>
        <v>2019</v>
      </c>
      <c r="E59" s="24">
        <f>Front!AW59</f>
        <v>5</v>
      </c>
      <c r="F59" s="50">
        <f>Front!AX59</f>
        <v>4</v>
      </c>
      <c r="G59" s="50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92">
        <f>'Side Pole'!P59</f>
        <v>5</v>
      </c>
      <c r="L59" s="92">
        <f>'Side Pole'!S59</f>
        <v>5</v>
      </c>
      <c r="M59" s="92">
        <f>'Side Pole'!V59</f>
        <v>5</v>
      </c>
      <c r="N59" s="93">
        <f>Rollover!J59</f>
        <v>4</v>
      </c>
      <c r="O59" s="94">
        <f>ROUND(5/12*Front!AV59+4/12*'Side Pole'!U59+3/12*Rollover!I59,2)</f>
        <v>0.61</v>
      </c>
      <c r="P59" s="95">
        <f t="shared" si="1"/>
        <v>5</v>
      </c>
    </row>
    <row r="60" spans="1:16" ht="14.45" customHeight="1">
      <c r="A60" s="49">
        <v>43621</v>
      </c>
      <c r="B60" s="50" t="str">
        <f>Rollover!A60</f>
        <v>Honda</v>
      </c>
      <c r="C60" s="50" t="str">
        <f>Rollover!B60</f>
        <v>Passport SUV AWD</v>
      </c>
      <c r="D60" s="10">
        <f>Rollover!C60</f>
        <v>2019</v>
      </c>
      <c r="E60" s="24">
        <f>Front!AW60</f>
        <v>5</v>
      </c>
      <c r="F60" s="50">
        <f>Front!AX60</f>
        <v>4</v>
      </c>
      <c r="G60" s="50">
        <f>Front!AY60</f>
        <v>4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92">
        <f>'Side Pole'!P60</f>
        <v>5</v>
      </c>
      <c r="L60" s="92">
        <f>'Side Pole'!S60</f>
        <v>5</v>
      </c>
      <c r="M60" s="92">
        <f>'Side Pole'!V60</f>
        <v>5</v>
      </c>
      <c r="N60" s="93">
        <f>Rollover!J60</f>
        <v>4</v>
      </c>
      <c r="O60" s="94">
        <f>ROUND(5/12*Front!AV60+4/12*'Side Pole'!U60+3/12*Rollover!I60,2)</f>
        <v>0.62</v>
      </c>
      <c r="P60" s="95">
        <f t="shared" si="1"/>
        <v>5</v>
      </c>
    </row>
    <row r="61" spans="1:16" ht="14.45" customHeight="1">
      <c r="A61" s="146">
        <v>43550</v>
      </c>
      <c r="B61" s="50" t="str">
        <f>Rollover!A61</f>
        <v>Hyundai</v>
      </c>
      <c r="C61" s="50" t="str">
        <f>Rollover!B61</f>
        <v>Kona SUV FWD</v>
      </c>
      <c r="D61" s="10">
        <f>Rollover!C61</f>
        <v>2019</v>
      </c>
      <c r="E61" s="24">
        <f>Front!AW61</f>
        <v>5</v>
      </c>
      <c r="F61" s="50">
        <f>Front!AX61</f>
        <v>5</v>
      </c>
      <c r="G61" s="50">
        <f>Front!AY61</f>
        <v>5</v>
      </c>
      <c r="H61" s="24">
        <f>'Side MDB'!AC61</f>
        <v>5</v>
      </c>
      <c r="I61" s="24">
        <f>'Side MDB'!AD61</f>
        <v>5</v>
      </c>
      <c r="J61" s="24">
        <f>'Side MDB'!AE61</f>
        <v>5</v>
      </c>
      <c r="K61" s="92">
        <f>'Side Pole'!P61</f>
        <v>5</v>
      </c>
      <c r="L61" s="92">
        <f>'Side Pole'!S61</f>
        <v>5</v>
      </c>
      <c r="M61" s="92">
        <f>'Side Pole'!V61</f>
        <v>5</v>
      </c>
      <c r="N61" s="93">
        <f>Rollover!J61</f>
        <v>4</v>
      </c>
      <c r="O61" s="94">
        <f>ROUND(5/12*Front!AV61+4/12*'Side Pole'!U61+3/12*Rollover!I61,2)</f>
        <v>0.59</v>
      </c>
      <c r="P61" s="95">
        <f t="shared" si="1"/>
        <v>5</v>
      </c>
    </row>
    <row r="62" spans="1:16" ht="14.45" customHeight="1">
      <c r="A62" s="146">
        <v>43550</v>
      </c>
      <c r="B62" s="50" t="str">
        <f>Rollover!A62</f>
        <v>Hyundai</v>
      </c>
      <c r="C62" s="50" t="str">
        <f>Rollover!B62</f>
        <v>Kona SUV AWD</v>
      </c>
      <c r="D62" s="10">
        <f>Rollover!C62</f>
        <v>2019</v>
      </c>
      <c r="E62" s="24">
        <f>Front!AW62</f>
        <v>5</v>
      </c>
      <c r="F62" s="50">
        <f>Front!AX62</f>
        <v>5</v>
      </c>
      <c r="G62" s="50">
        <f>Front!AY62</f>
        <v>5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92">
        <f>'Side Pole'!P62</f>
        <v>5</v>
      </c>
      <c r="L62" s="92">
        <f>'Side Pole'!S62</f>
        <v>5</v>
      </c>
      <c r="M62" s="92">
        <f>'Side Pole'!V62</f>
        <v>5</v>
      </c>
      <c r="N62" s="93">
        <f>Rollover!J62</f>
        <v>4</v>
      </c>
      <c r="O62" s="94">
        <f>ROUND(5/12*Front!AV62+4/12*'Side Pole'!U62+3/12*Rollover!I62,2)</f>
        <v>0.57999999999999996</v>
      </c>
      <c r="P62" s="95">
        <f t="shared" si="1"/>
        <v>5</v>
      </c>
    </row>
    <row r="63" spans="1:16" ht="14.45" customHeight="1">
      <c r="A63" s="146">
        <v>43530</v>
      </c>
      <c r="B63" s="50" t="str">
        <f>Rollover!A63</f>
        <v>Hyundai</v>
      </c>
      <c r="C63" s="50" t="str">
        <f>Rollover!B63</f>
        <v>Santa Fe SUV FWD</v>
      </c>
      <c r="D63" s="10">
        <f>Rollover!C63</f>
        <v>2019</v>
      </c>
      <c r="E63" s="24">
        <f>Front!AW63</f>
        <v>4</v>
      </c>
      <c r="F63" s="50">
        <f>Front!AX63</f>
        <v>5</v>
      </c>
      <c r="G63" s="50">
        <f>Front!AY63</f>
        <v>4</v>
      </c>
      <c r="H63" s="24">
        <f>'Side MDB'!AC63</f>
        <v>5</v>
      </c>
      <c r="I63" s="24">
        <f>'Side MDB'!AD63</f>
        <v>5</v>
      </c>
      <c r="J63" s="24">
        <f>'Side MDB'!AE63</f>
        <v>5</v>
      </c>
      <c r="K63" s="92">
        <f>'Side Pole'!P63</f>
        <v>5</v>
      </c>
      <c r="L63" s="92">
        <f>'Side Pole'!S63</f>
        <v>5</v>
      </c>
      <c r="M63" s="92">
        <f>'Side Pole'!V63</f>
        <v>5</v>
      </c>
      <c r="N63" s="93">
        <f>Rollover!J63</f>
        <v>4</v>
      </c>
      <c r="O63" s="94">
        <f>ROUND(5/12*Front!AV63+4/12*'Side Pole'!U63+3/12*Rollover!I63,2)</f>
        <v>0.61</v>
      </c>
      <c r="P63" s="95">
        <f t="shared" si="1"/>
        <v>5</v>
      </c>
    </row>
    <row r="64" spans="1:16" ht="14.45" customHeight="1">
      <c r="A64" s="146">
        <v>43530</v>
      </c>
      <c r="B64" s="50" t="str">
        <f>Rollover!A64</f>
        <v>Hyundai</v>
      </c>
      <c r="C64" s="50" t="str">
        <f>Rollover!B64</f>
        <v>Santa Fe SUV AWD</v>
      </c>
      <c r="D64" s="10">
        <f>Rollover!C64</f>
        <v>2019</v>
      </c>
      <c r="E64" s="24">
        <f>Front!AW64</f>
        <v>4</v>
      </c>
      <c r="F64" s="50">
        <f>Front!AX64</f>
        <v>5</v>
      </c>
      <c r="G64" s="50">
        <f>Front!AY64</f>
        <v>4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92">
        <f>'Side Pole'!P64</f>
        <v>5</v>
      </c>
      <c r="L64" s="92">
        <f>'Side Pole'!S64</f>
        <v>5</v>
      </c>
      <c r="M64" s="92">
        <f>'Side Pole'!V64</f>
        <v>5</v>
      </c>
      <c r="N64" s="93">
        <f>Rollover!J64</f>
        <v>4</v>
      </c>
      <c r="O64" s="94">
        <f>ROUND(5/12*Front!AV64+4/12*'Side Pole'!U64+3/12*Rollover!I64,2)</f>
        <v>0.59</v>
      </c>
      <c r="P64" s="95">
        <f t="shared" si="1"/>
        <v>5</v>
      </c>
    </row>
    <row r="65" spans="1:16" ht="14.45" customHeight="1">
      <c r="A65" s="49">
        <v>43606</v>
      </c>
      <c r="B65" s="50" t="str">
        <f>Rollover!A65</f>
        <v>Infiniti</v>
      </c>
      <c r="C65" s="50" t="str">
        <f>Rollover!B65</f>
        <v>QX50 SUV FWD</v>
      </c>
      <c r="D65" s="10">
        <f>Rollover!C65</f>
        <v>2019</v>
      </c>
      <c r="E65" s="24">
        <f>Front!AW65</f>
        <v>5</v>
      </c>
      <c r="F65" s="50">
        <f>Front!AX65</f>
        <v>4</v>
      </c>
      <c r="G65" s="50">
        <f>Front!AY65</f>
        <v>5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92">
        <f>'Side Pole'!P65</f>
        <v>5</v>
      </c>
      <c r="L65" s="92">
        <f>'Side Pole'!S65</f>
        <v>5</v>
      </c>
      <c r="M65" s="92">
        <f>'Side Pole'!V65</f>
        <v>5</v>
      </c>
      <c r="N65" s="93">
        <f>Rollover!J65</f>
        <v>4</v>
      </c>
      <c r="O65" s="94">
        <f>ROUND(5/12*Front!AV65+4/12*'Side Pole'!U65+3/12*Rollover!I65,2)</f>
        <v>0.59</v>
      </c>
      <c r="P65" s="95">
        <f t="shared" si="1"/>
        <v>5</v>
      </c>
    </row>
    <row r="66" spans="1:16" ht="14.45" customHeight="1">
      <c r="A66" s="49">
        <v>43606</v>
      </c>
      <c r="B66" s="50" t="str">
        <f>Rollover!A66</f>
        <v>Infiniti</v>
      </c>
      <c r="C66" s="50" t="str">
        <f>Rollover!B66</f>
        <v>QX50 SUV AWD</v>
      </c>
      <c r="D66" s="10">
        <f>Rollover!C66</f>
        <v>2019</v>
      </c>
      <c r="E66" s="24">
        <f>Front!AW66</f>
        <v>5</v>
      </c>
      <c r="F66" s="50">
        <f>Front!AX66</f>
        <v>4</v>
      </c>
      <c r="G66" s="50">
        <f>Front!AY66</f>
        <v>5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92">
        <f>'Side Pole'!P66</f>
        <v>5</v>
      </c>
      <c r="L66" s="92">
        <f>'Side Pole'!S66</f>
        <v>5</v>
      </c>
      <c r="M66" s="92">
        <f>'Side Pole'!V66</f>
        <v>5</v>
      </c>
      <c r="N66" s="93">
        <f>Rollover!J66</f>
        <v>4</v>
      </c>
      <c r="O66" s="94">
        <f>ROUND(5/12*Front!AV66+4/12*'Side Pole'!U66+3/12*Rollover!I66,2)</f>
        <v>0.57999999999999996</v>
      </c>
      <c r="P66" s="95">
        <f t="shared" si="1"/>
        <v>5</v>
      </c>
    </row>
    <row r="67" spans="1:16" ht="14.45" customHeight="1">
      <c r="A67" s="49">
        <v>43517</v>
      </c>
      <c r="B67" s="50" t="str">
        <f>Rollover!A67</f>
        <v>Jeep</v>
      </c>
      <c r="C67" s="50" t="str">
        <f>Rollover!B67</f>
        <v>Cherokee SUV FWD</v>
      </c>
      <c r="D67" s="10">
        <f>Rollover!C67</f>
        <v>2019</v>
      </c>
      <c r="E67" s="24">
        <f>Front!AW67</f>
        <v>4</v>
      </c>
      <c r="F67" s="50">
        <f>Front!AX67</f>
        <v>5</v>
      </c>
      <c r="G67" s="50">
        <f>Front!AY67</f>
        <v>4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92">
        <f>'Side Pole'!P67</f>
        <v>5</v>
      </c>
      <c r="L67" s="92">
        <f>'Side Pole'!S67</f>
        <v>5</v>
      </c>
      <c r="M67" s="92">
        <f>'Side Pole'!V67</f>
        <v>5</v>
      </c>
      <c r="N67" s="93">
        <f>Rollover!J67</f>
        <v>4</v>
      </c>
      <c r="O67" s="94">
        <f>ROUND(5/12*Front!AV67+4/12*'Side Pole'!U67+3/12*Rollover!I67,2)</f>
        <v>0.7</v>
      </c>
      <c r="P67" s="95">
        <f t="shared" si="1"/>
        <v>4</v>
      </c>
    </row>
    <row r="68" spans="1:16" ht="14.45" customHeight="1">
      <c r="A68" s="49">
        <v>43517</v>
      </c>
      <c r="B68" s="50" t="str">
        <f>Rollover!A68</f>
        <v>Jeep</v>
      </c>
      <c r="C68" s="50" t="str">
        <f>Rollover!B68</f>
        <v>Cherokee SUV 4WD</v>
      </c>
      <c r="D68" s="10">
        <f>Rollover!C68</f>
        <v>2019</v>
      </c>
      <c r="E68" s="24">
        <f>Front!AW68</f>
        <v>4</v>
      </c>
      <c r="F68" s="50">
        <f>Front!AX68</f>
        <v>5</v>
      </c>
      <c r="G68" s="50">
        <f>Front!AY68</f>
        <v>4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92">
        <f>'Side Pole'!P68</f>
        <v>5</v>
      </c>
      <c r="L68" s="92">
        <f>'Side Pole'!S68</f>
        <v>5</v>
      </c>
      <c r="M68" s="92">
        <f>'Side Pole'!V68</f>
        <v>5</v>
      </c>
      <c r="N68" s="93">
        <f>Rollover!J68</f>
        <v>4</v>
      </c>
      <c r="O68" s="94">
        <f>ROUND(5/12*Front!AV68+4/12*'Side Pole'!U68+3/12*Rollover!I68,2)</f>
        <v>0.7</v>
      </c>
      <c r="P68" s="95">
        <f t="shared" si="1"/>
        <v>4</v>
      </c>
    </row>
    <row r="69" spans="1:16" ht="14.45" customHeight="1">
      <c r="A69" s="49">
        <v>43690</v>
      </c>
      <c r="B69" s="50" t="str">
        <f>Rollover!A69</f>
        <v>Jeep</v>
      </c>
      <c r="C69" s="50" t="str">
        <f>Rollover!B69</f>
        <v>Grand Cherokee SUV 2WD</v>
      </c>
      <c r="D69" s="10">
        <f>Rollover!C69</f>
        <v>2019</v>
      </c>
      <c r="E69" s="24">
        <f>Front!AW69</f>
        <v>4</v>
      </c>
      <c r="F69" s="50">
        <f>Front!AX69</f>
        <v>5</v>
      </c>
      <c r="G69" s="50">
        <f>Front!AY69</f>
        <v>4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92">
        <f>'Side Pole'!P69</f>
        <v>5</v>
      </c>
      <c r="L69" s="92">
        <f>'Side Pole'!S69</f>
        <v>5</v>
      </c>
      <c r="M69" s="92">
        <f>'Side Pole'!V69</f>
        <v>5</v>
      </c>
      <c r="N69" s="93">
        <f>Rollover!J69</f>
        <v>3</v>
      </c>
      <c r="O69" s="94">
        <f>ROUND(5/12*Front!AV69+4/12*'Side Pole'!U69+3/12*Rollover!I69,2)</f>
        <v>0.72</v>
      </c>
      <c r="P69" s="95">
        <f t="shared" si="1"/>
        <v>4</v>
      </c>
    </row>
    <row r="70" spans="1:16" ht="14.45" customHeight="1">
      <c r="A70" s="49">
        <v>43690</v>
      </c>
      <c r="B70" s="50" t="str">
        <f>Rollover!A70</f>
        <v>Jeep</v>
      </c>
      <c r="C70" s="50" t="str">
        <f>Rollover!B70</f>
        <v>Grand Cherokee SUV 4WD</v>
      </c>
      <c r="D70" s="10">
        <f>Rollover!C70</f>
        <v>2019</v>
      </c>
      <c r="E70" s="24">
        <f>Front!AW70</f>
        <v>4</v>
      </c>
      <c r="F70" s="50">
        <f>Front!AX70</f>
        <v>5</v>
      </c>
      <c r="G70" s="50">
        <f>Front!AY70</f>
        <v>4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92">
        <f>'Side Pole'!P70</f>
        <v>5</v>
      </c>
      <c r="L70" s="92">
        <f>'Side Pole'!S70</f>
        <v>5</v>
      </c>
      <c r="M70" s="92">
        <f>'Side Pole'!V70</f>
        <v>5</v>
      </c>
      <c r="N70" s="93">
        <f>Rollover!J70</f>
        <v>4</v>
      </c>
      <c r="O70" s="94">
        <f>ROUND(5/12*Front!AV70+4/12*'Side Pole'!U70+3/12*Rollover!I70,2)</f>
        <v>0.66</v>
      </c>
      <c r="P70" s="95">
        <f t="shared" si="1"/>
        <v>5</v>
      </c>
    </row>
    <row r="71" spans="1:16" ht="14.45" customHeight="1">
      <c r="A71" s="49">
        <v>43587</v>
      </c>
      <c r="B71" s="50" t="str">
        <f>Rollover!A71</f>
        <v>Jeep</v>
      </c>
      <c r="C71" s="50" t="str">
        <f>Rollover!B71</f>
        <v>Wrangler Unlimited SUV 4WD</v>
      </c>
      <c r="D71" s="10">
        <f>Rollover!C71</f>
        <v>2019</v>
      </c>
      <c r="E71" s="24">
        <f>Front!AW71</f>
        <v>4</v>
      </c>
      <c r="F71" s="50">
        <f>Front!AX71</f>
        <v>4</v>
      </c>
      <c r="G71" s="50">
        <f>Front!AY71</f>
        <v>4</v>
      </c>
      <c r="H71" s="24" t="e">
        <f>'Side MDB'!AC71</f>
        <v>#NUM!</v>
      </c>
      <c r="I71" s="24" t="e">
        <f>'Side MDB'!AD71</f>
        <v>#NUM!</v>
      </c>
      <c r="J71" s="24" t="e">
        <f>'Side MDB'!AE71</f>
        <v>#NUM!</v>
      </c>
      <c r="K71" s="92" t="e">
        <f>'Side Pole'!P71</f>
        <v>#NUM!</v>
      </c>
      <c r="L71" s="92" t="e">
        <f>'Side Pole'!S71</f>
        <v>#NUM!</v>
      </c>
      <c r="M71" s="92" t="e">
        <f>'Side Pole'!V71</f>
        <v>#NUM!</v>
      </c>
      <c r="N71" s="93">
        <f>Rollover!J71</f>
        <v>3</v>
      </c>
      <c r="O71" s="94" t="e">
        <f>ROUND(5/12*Front!AV71+4/12*'Side Pole'!U71+3/12*Rollover!I71,2)</f>
        <v>#NUM!</v>
      </c>
      <c r="P71" s="95" t="e">
        <f t="shared" si="1"/>
        <v>#NUM!</v>
      </c>
    </row>
    <row r="72" spans="1:16" ht="14.45" customHeight="1">
      <c r="A72" s="49">
        <v>43573</v>
      </c>
      <c r="B72" s="50" t="str">
        <f>Rollover!A72</f>
        <v>Kia</v>
      </c>
      <c r="C72" s="50" t="str">
        <f>Rollover!B72</f>
        <v>Forte 4DR FWD</v>
      </c>
      <c r="D72" s="10">
        <f>Rollover!C72</f>
        <v>2019</v>
      </c>
      <c r="E72" s="24">
        <f>Front!AW72</f>
        <v>4</v>
      </c>
      <c r="F72" s="50">
        <f>Front!AX72</f>
        <v>3</v>
      </c>
      <c r="G72" s="50">
        <f>Front!AY72</f>
        <v>4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92">
        <f>'Side Pole'!P72</f>
        <v>5</v>
      </c>
      <c r="L72" s="92">
        <f>'Side Pole'!S72</f>
        <v>5</v>
      </c>
      <c r="M72" s="92">
        <f>'Side Pole'!V72</f>
        <v>5</v>
      </c>
      <c r="N72" s="93">
        <f>Rollover!J72</f>
        <v>4</v>
      </c>
      <c r="O72" s="94">
        <f>ROUND(5/12*Front!AV72+4/12*'Side Pole'!U72+3/12*Rollover!I72,2)</f>
        <v>0.71</v>
      </c>
      <c r="P72" s="95">
        <f t="shared" si="1"/>
        <v>4</v>
      </c>
    </row>
    <row r="73" spans="1:16" ht="14.45" customHeight="1">
      <c r="A73" s="49">
        <v>43655</v>
      </c>
      <c r="B73" s="50" t="str">
        <f>Rollover!A73</f>
        <v>Kia</v>
      </c>
      <c r="C73" s="50" t="str">
        <f>Rollover!B73</f>
        <v>Niro Hybrid SUV FWD</v>
      </c>
      <c r="D73" s="10">
        <f>Rollover!C73</f>
        <v>2019</v>
      </c>
      <c r="E73" s="24">
        <f>Front!AW73</f>
        <v>4</v>
      </c>
      <c r="F73" s="50">
        <f>Front!AX73</f>
        <v>3</v>
      </c>
      <c r="G73" s="50">
        <f>Front!AY73</f>
        <v>4</v>
      </c>
      <c r="H73" s="24">
        <f>'Side MDB'!AC73</f>
        <v>5</v>
      </c>
      <c r="I73" s="24">
        <f>'Side MDB'!AD73</f>
        <v>4</v>
      </c>
      <c r="J73" s="24">
        <f>'Side MDB'!AE73</f>
        <v>5</v>
      </c>
      <c r="K73" s="92">
        <f>'Side Pole'!P73</f>
        <v>5</v>
      </c>
      <c r="L73" s="92">
        <f>'Side Pole'!S73</f>
        <v>5</v>
      </c>
      <c r="M73" s="92">
        <f>'Side Pole'!V73</f>
        <v>5</v>
      </c>
      <c r="N73" s="93">
        <f>Rollover!J73</f>
        <v>4</v>
      </c>
      <c r="O73" s="94">
        <f>ROUND(5/12*Front!AV73+4/12*'Side Pole'!U73+3/12*Rollover!I73,2)</f>
        <v>0.76</v>
      </c>
      <c r="P73" s="95">
        <f t="shared" si="1"/>
        <v>4</v>
      </c>
    </row>
    <row r="74" spans="1:16" ht="14.45" customHeight="1">
      <c r="A74" s="49">
        <v>43543</v>
      </c>
      <c r="B74" s="50" t="str">
        <f>Rollover!A74</f>
        <v xml:space="preserve">Lexus </v>
      </c>
      <c r="C74" s="50" t="str">
        <f>Rollover!B74</f>
        <v>ES 350 4DR FWD</v>
      </c>
      <c r="D74" s="10">
        <f>Rollover!C74</f>
        <v>2019</v>
      </c>
      <c r="E74" s="24">
        <f>Front!AW74</f>
        <v>5</v>
      </c>
      <c r="F74" s="50">
        <f>Front!AX74</f>
        <v>4</v>
      </c>
      <c r="G74" s="50">
        <f>Front!AY74</f>
        <v>4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92">
        <f>'Side Pole'!P74</f>
        <v>5</v>
      </c>
      <c r="L74" s="92">
        <f>'Side Pole'!S74</f>
        <v>5</v>
      </c>
      <c r="M74" s="92">
        <f>'Side Pole'!V74</f>
        <v>5</v>
      </c>
      <c r="N74" s="93">
        <f>Rollover!J74</f>
        <v>4</v>
      </c>
      <c r="O74" s="94">
        <f>ROUND(5/12*Front!AV74+4/12*'Side Pole'!U74+3/12*Rollover!I74,2)</f>
        <v>0.52</v>
      </c>
      <c r="P74" s="95">
        <f t="shared" si="1"/>
        <v>5</v>
      </c>
    </row>
    <row r="75" spans="1:16" ht="14.45" customHeight="1">
      <c r="A75" s="49">
        <v>43543</v>
      </c>
      <c r="B75" s="10" t="str">
        <f>Rollover!A75</f>
        <v xml:space="preserve">Lexus </v>
      </c>
      <c r="C75" s="10" t="str">
        <f>Rollover!B75</f>
        <v>ES 300h 4DR FWD</v>
      </c>
      <c r="D75" s="10">
        <f>Rollover!C75</f>
        <v>2019</v>
      </c>
      <c r="E75" s="24">
        <f>Front!AW75</f>
        <v>5</v>
      </c>
      <c r="F75" s="50">
        <f>Front!AX75</f>
        <v>4</v>
      </c>
      <c r="G75" s="50">
        <f>Front!AY75</f>
        <v>4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92">
        <f>'Side Pole'!P75</f>
        <v>5</v>
      </c>
      <c r="L75" s="92">
        <f>'Side Pole'!S75</f>
        <v>5</v>
      </c>
      <c r="M75" s="92">
        <f>'Side Pole'!V75</f>
        <v>5</v>
      </c>
      <c r="N75" s="93">
        <f>Rollover!J75</f>
        <v>4</v>
      </c>
      <c r="O75" s="94">
        <f>ROUND(5/12*Front!AV75+4/12*'Side Pole'!U75+3/12*Rollover!I75,2)</f>
        <v>0.52</v>
      </c>
      <c r="P75" s="95">
        <f t="shared" si="1"/>
        <v>5</v>
      </c>
    </row>
    <row r="76" spans="1:16" ht="14.45" customHeight="1">
      <c r="A76" s="49">
        <v>43606</v>
      </c>
      <c r="B76" s="50" t="str">
        <f>Rollover!A76</f>
        <v xml:space="preserve">Lexus </v>
      </c>
      <c r="C76" s="50" t="str">
        <f>Rollover!B76</f>
        <v>UX200 5HB FWD</v>
      </c>
      <c r="D76" s="10">
        <f>Rollover!C76</f>
        <v>2019</v>
      </c>
      <c r="E76" s="24">
        <f>Front!AW76</f>
        <v>4</v>
      </c>
      <c r="F76" s="50">
        <f>Front!AX76</f>
        <v>4</v>
      </c>
      <c r="G76" s="50">
        <f>Front!AY76</f>
        <v>4</v>
      </c>
      <c r="H76" s="24">
        <f>'Side MDB'!AC76</f>
        <v>5</v>
      </c>
      <c r="I76" s="24">
        <f>'Side MDB'!AD76</f>
        <v>5</v>
      </c>
      <c r="J76" s="24">
        <f>'Side MDB'!AE76</f>
        <v>5</v>
      </c>
      <c r="K76" s="92">
        <f>'Side Pole'!P76</f>
        <v>5</v>
      </c>
      <c r="L76" s="92">
        <f>'Side Pole'!S76</f>
        <v>5</v>
      </c>
      <c r="M76" s="92">
        <f>'Side Pole'!V76</f>
        <v>5</v>
      </c>
      <c r="N76" s="93">
        <f>Rollover!J76</f>
        <v>4</v>
      </c>
      <c r="O76" s="94">
        <f>ROUND(5/12*Front!AV76+4/12*'Side Pole'!U76+3/12*Rollover!I76,2)</f>
        <v>0.62</v>
      </c>
      <c r="P76" s="95">
        <f t="shared" si="1"/>
        <v>5</v>
      </c>
    </row>
    <row r="77" spans="1:16" ht="14.45" customHeight="1">
      <c r="A77" s="49">
        <v>43606</v>
      </c>
      <c r="B77" s="10" t="str">
        <f>Rollover!A77</f>
        <v xml:space="preserve">Lexus </v>
      </c>
      <c r="C77" s="10" t="str">
        <f>Rollover!B77</f>
        <v>UX250h 5HB AWD</v>
      </c>
      <c r="D77" s="10">
        <f>Rollover!C77</f>
        <v>2019</v>
      </c>
      <c r="E77" s="24">
        <f>Front!AW77</f>
        <v>4</v>
      </c>
      <c r="F77" s="50">
        <f>Front!AX77</f>
        <v>4</v>
      </c>
      <c r="G77" s="50">
        <f>Front!AY77</f>
        <v>4</v>
      </c>
      <c r="H77" s="24">
        <f>'Side MDB'!AC77</f>
        <v>5</v>
      </c>
      <c r="I77" s="24">
        <f>'Side MDB'!AD77</f>
        <v>5</v>
      </c>
      <c r="J77" s="24">
        <f>'Side MDB'!AE77</f>
        <v>5</v>
      </c>
      <c r="K77" s="92">
        <f>'Side Pole'!P77</f>
        <v>5</v>
      </c>
      <c r="L77" s="92">
        <f>'Side Pole'!S77</f>
        <v>5</v>
      </c>
      <c r="M77" s="92">
        <f>'Side Pole'!V77</f>
        <v>5</v>
      </c>
      <c r="N77" s="93">
        <f>Rollover!J77</f>
        <v>4</v>
      </c>
      <c r="O77" s="94">
        <f>ROUND(5/12*Front!AV77+4/12*'Side Pole'!U77+3/12*Rollover!I77,2)</f>
        <v>0.62</v>
      </c>
      <c r="P77" s="95">
        <f t="shared" si="1"/>
        <v>5</v>
      </c>
    </row>
    <row r="78" spans="1:16" ht="14.45" customHeight="1">
      <c r="A78" s="146">
        <v>43670</v>
      </c>
      <c r="B78" s="50" t="str">
        <f>Rollover!A78</f>
        <v>Nissan</v>
      </c>
      <c r="C78" s="50" t="str">
        <f>Rollover!B78</f>
        <v>Altima 4DR FWD</v>
      </c>
      <c r="D78" s="10">
        <f>Rollover!C78</f>
        <v>2019</v>
      </c>
      <c r="E78" s="24">
        <f>Front!AW78</f>
        <v>5</v>
      </c>
      <c r="F78" s="50">
        <f>Front!AX78</f>
        <v>4</v>
      </c>
      <c r="G78" s="50">
        <f>Front!AY78</f>
        <v>4</v>
      </c>
      <c r="H78" s="24">
        <f>'Side MDB'!AC78</f>
        <v>4</v>
      </c>
      <c r="I78" s="24">
        <f>'Side MDB'!AD78</f>
        <v>5</v>
      </c>
      <c r="J78" s="24">
        <f>'Side MDB'!AE78</f>
        <v>5</v>
      </c>
      <c r="K78" s="92">
        <f>'Side Pole'!P78</f>
        <v>5</v>
      </c>
      <c r="L78" s="92">
        <f>'Side Pole'!S78</f>
        <v>4</v>
      </c>
      <c r="M78" s="92">
        <f>'Side Pole'!V78</f>
        <v>5</v>
      </c>
      <c r="N78" s="93">
        <f>Rollover!J78</f>
        <v>5</v>
      </c>
      <c r="O78" s="94">
        <f>ROUND(5/12*Front!AV78+4/12*'Side Pole'!U78+3/12*Rollover!I78,2)</f>
        <v>0.59</v>
      </c>
      <c r="P78" s="95">
        <f t="shared" si="1"/>
        <v>5</v>
      </c>
    </row>
    <row r="79" spans="1:16" ht="14.45" customHeight="1">
      <c r="A79" s="146">
        <v>43670</v>
      </c>
      <c r="B79" s="10" t="str">
        <f>Rollover!A79</f>
        <v>Nissan</v>
      </c>
      <c r="C79" s="10" t="str">
        <f>Rollover!B79</f>
        <v>Altima 4DR AWD</v>
      </c>
      <c r="D79" s="10">
        <f>Rollover!C79</f>
        <v>2019</v>
      </c>
      <c r="E79" s="24">
        <f>Front!AW79</f>
        <v>5</v>
      </c>
      <c r="F79" s="50">
        <f>Front!AX79</f>
        <v>4</v>
      </c>
      <c r="G79" s="50">
        <f>Front!AY79</f>
        <v>4</v>
      </c>
      <c r="H79" s="24">
        <f>'Side MDB'!AC79</f>
        <v>4</v>
      </c>
      <c r="I79" s="24">
        <f>'Side MDB'!AD79</f>
        <v>5</v>
      </c>
      <c r="J79" s="24">
        <f>'Side MDB'!AE79</f>
        <v>5</v>
      </c>
      <c r="K79" s="92">
        <f>'Side Pole'!P79</f>
        <v>5</v>
      </c>
      <c r="L79" s="92">
        <f>'Side Pole'!S79</f>
        <v>4</v>
      </c>
      <c r="M79" s="92">
        <f>'Side Pole'!V79</f>
        <v>5</v>
      </c>
      <c r="N79" s="93">
        <f>Rollover!J79</f>
        <v>5</v>
      </c>
      <c r="O79" s="94">
        <f>ROUND(5/12*Front!AV79+4/12*'Side Pole'!U79+3/12*Rollover!I79,2)</f>
        <v>0.59</v>
      </c>
      <c r="P79" s="95">
        <f t="shared" si="1"/>
        <v>5</v>
      </c>
    </row>
    <row r="80" spans="1:16" ht="14.45" customHeight="1">
      <c r="A80" s="146">
        <v>43432</v>
      </c>
      <c r="B80" s="50" t="str">
        <f>Rollover!A80</f>
        <v>Nissan</v>
      </c>
      <c r="C80" s="50" t="str">
        <f>Rollover!B80</f>
        <v>Armada SUV RWD</v>
      </c>
      <c r="D80" s="10">
        <f>Rollover!C80</f>
        <v>2019</v>
      </c>
      <c r="E80" s="24">
        <f>Front!AW80</f>
        <v>2</v>
      </c>
      <c r="F80" s="50">
        <f>Front!AX80</f>
        <v>3</v>
      </c>
      <c r="G80" s="50">
        <f>Front!AY80</f>
        <v>3</v>
      </c>
      <c r="H80" s="24">
        <f>'Side MDB'!AC80</f>
        <v>5</v>
      </c>
      <c r="I80" s="24">
        <f>'Side MDB'!AD80</f>
        <v>5</v>
      </c>
      <c r="J80" s="24">
        <f>'Side MDB'!AE80</f>
        <v>5</v>
      </c>
      <c r="K80" s="92">
        <f>'Side Pole'!P80</f>
        <v>5</v>
      </c>
      <c r="L80" s="92">
        <f>'Side Pole'!S80</f>
        <v>5</v>
      </c>
      <c r="M80" s="92">
        <f>'Side Pole'!V80</f>
        <v>5</v>
      </c>
      <c r="N80" s="93">
        <f>Rollover!J80</f>
        <v>3</v>
      </c>
      <c r="O80" s="94">
        <f>ROUND(5/12*Front!AV80+4/12*'Side Pole'!U80+3/12*Rollover!I80,2)</f>
        <v>0.98</v>
      </c>
      <c r="P80" s="95">
        <f t="shared" si="1"/>
        <v>4</v>
      </c>
    </row>
    <row r="81" spans="1:16" ht="14.45" customHeight="1">
      <c r="A81" s="146">
        <v>43432</v>
      </c>
      <c r="B81" s="50" t="str">
        <f>Rollover!A81</f>
        <v>Nissan</v>
      </c>
      <c r="C81" s="50" t="str">
        <f>Rollover!B81</f>
        <v>Armada SUV AWD</v>
      </c>
      <c r="D81" s="10">
        <f>Rollover!C81</f>
        <v>2019</v>
      </c>
      <c r="E81" s="24">
        <f>Front!AW81</f>
        <v>2</v>
      </c>
      <c r="F81" s="50">
        <f>Front!AX81</f>
        <v>3</v>
      </c>
      <c r="G81" s="50">
        <f>Front!AY81</f>
        <v>3</v>
      </c>
      <c r="H81" s="24">
        <f>'Side MDB'!AC81</f>
        <v>5</v>
      </c>
      <c r="I81" s="24">
        <f>'Side MDB'!AD81</f>
        <v>5</v>
      </c>
      <c r="J81" s="24">
        <f>'Side MDB'!AE81</f>
        <v>5</v>
      </c>
      <c r="K81" s="92">
        <f>'Side Pole'!P81</f>
        <v>5</v>
      </c>
      <c r="L81" s="92">
        <f>'Side Pole'!S81</f>
        <v>5</v>
      </c>
      <c r="M81" s="92">
        <f>'Side Pole'!V81</f>
        <v>5</v>
      </c>
      <c r="N81" s="93">
        <f>Rollover!J81</f>
        <v>3</v>
      </c>
      <c r="O81" s="94">
        <f>ROUND(5/12*Front!AV81+4/12*'Side Pole'!U81+3/12*Rollover!I81,2)</f>
        <v>0.95</v>
      </c>
      <c r="P81" s="95">
        <f t="shared" si="1"/>
        <v>4</v>
      </c>
    </row>
    <row r="82" spans="1:16" ht="14.45" customHeight="1">
      <c r="A82" s="146">
        <v>43432</v>
      </c>
      <c r="B82" s="10" t="str">
        <f>Rollover!A82</f>
        <v>Infiniti</v>
      </c>
      <c r="C82" s="10" t="str">
        <f>Rollover!B82</f>
        <v>QX80 SUV RWD</v>
      </c>
      <c r="D82" s="10">
        <f>Rollover!C82</f>
        <v>2019</v>
      </c>
      <c r="E82" s="24">
        <f>Front!AW82</f>
        <v>2</v>
      </c>
      <c r="F82" s="50">
        <f>Front!AX82</f>
        <v>3</v>
      </c>
      <c r="G82" s="50">
        <f>Front!AY82</f>
        <v>3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92">
        <f>'Side Pole'!P82</f>
        <v>5</v>
      </c>
      <c r="L82" s="92">
        <f>'Side Pole'!S82</f>
        <v>5</v>
      </c>
      <c r="M82" s="92">
        <f>'Side Pole'!V82</f>
        <v>5</v>
      </c>
      <c r="N82" s="93">
        <f>Rollover!J82</f>
        <v>3</v>
      </c>
      <c r="O82" s="94">
        <f>ROUND(5/12*Front!AV82+4/12*'Side Pole'!U82+3/12*Rollover!I82,2)</f>
        <v>0.98</v>
      </c>
      <c r="P82" s="95">
        <f t="shared" si="1"/>
        <v>4</v>
      </c>
    </row>
    <row r="83" spans="1:16" ht="14.45" customHeight="1">
      <c r="A83" s="146">
        <v>43432</v>
      </c>
      <c r="B83" s="10" t="str">
        <f>Rollover!A83</f>
        <v>Infiniti</v>
      </c>
      <c r="C83" s="10" t="str">
        <f>Rollover!B83</f>
        <v>QX80 SUV AWD</v>
      </c>
      <c r="D83" s="10">
        <f>Rollover!C83</f>
        <v>2019</v>
      </c>
      <c r="E83" s="24">
        <f>Front!AW83</f>
        <v>2</v>
      </c>
      <c r="F83" s="50">
        <f>Front!AX83</f>
        <v>3</v>
      </c>
      <c r="G83" s="50">
        <f>Front!AY83</f>
        <v>3</v>
      </c>
      <c r="H83" s="24">
        <f>'Side MDB'!AC83</f>
        <v>5</v>
      </c>
      <c r="I83" s="24">
        <f>'Side MDB'!AD83</f>
        <v>5</v>
      </c>
      <c r="J83" s="24">
        <f>'Side MDB'!AE83</f>
        <v>5</v>
      </c>
      <c r="K83" s="92">
        <f>'Side Pole'!P83</f>
        <v>5</v>
      </c>
      <c r="L83" s="92">
        <f>'Side Pole'!S83</f>
        <v>5</v>
      </c>
      <c r="M83" s="92">
        <f>'Side Pole'!V83</f>
        <v>5</v>
      </c>
      <c r="N83" s="93">
        <f>Rollover!J83</f>
        <v>3</v>
      </c>
      <c r="O83" s="94">
        <f>ROUND(5/12*Front!AV83+4/12*'Side Pole'!U83+3/12*Rollover!I83,2)</f>
        <v>0.95</v>
      </c>
      <c r="P83" s="95">
        <f t="shared" si="1"/>
        <v>4</v>
      </c>
    </row>
    <row r="84" spans="1:16" ht="14.45" customHeight="1">
      <c r="A84" s="146">
        <v>43438</v>
      </c>
      <c r="B84" s="50" t="str">
        <f>Rollover!A84</f>
        <v>Nissan</v>
      </c>
      <c r="C84" s="50" t="str">
        <f>Rollover!B84</f>
        <v>Frontier Crew Cab PU/CC RWD early release</v>
      </c>
      <c r="D84" s="10">
        <f>Rollover!C84</f>
        <v>2019</v>
      </c>
      <c r="E84" s="24">
        <f>Front!AW84</f>
        <v>3</v>
      </c>
      <c r="F84" s="50">
        <f>Front!AX84</f>
        <v>2</v>
      </c>
      <c r="G84" s="50">
        <f>Front!AY84</f>
        <v>3</v>
      </c>
      <c r="H84" s="24">
        <f>'Side MDB'!AC84</f>
        <v>5</v>
      </c>
      <c r="I84" s="24">
        <f>'Side MDB'!AD84</f>
        <v>5</v>
      </c>
      <c r="J84" s="24">
        <f>'Side MDB'!AE84</f>
        <v>5</v>
      </c>
      <c r="K84" s="92">
        <f>'Side Pole'!P84</f>
        <v>5</v>
      </c>
      <c r="L84" s="92">
        <f>'Side Pole'!S84</f>
        <v>5</v>
      </c>
      <c r="M84" s="92">
        <f>'Side Pole'!V84</f>
        <v>5</v>
      </c>
      <c r="N84" s="93">
        <f>Rollover!J84</f>
        <v>3</v>
      </c>
      <c r="O84" s="94">
        <f>ROUND(5/12*Front!AV84+4/12*'Side Pole'!U84+3/12*Rollover!I84,2)</f>
        <v>0.95</v>
      </c>
      <c r="P84" s="95">
        <f t="shared" ref="P84" si="3">IF(O84&lt;0.67,5,IF(O84&lt;1,4,IF(O84&lt;1.33,3,IF(O84&lt;2.67,2,1))))</f>
        <v>4</v>
      </c>
    </row>
    <row r="85" spans="1:16" ht="14.45" customHeight="1">
      <c r="A85" s="146">
        <v>43438</v>
      </c>
      <c r="B85" s="50" t="str">
        <f>Rollover!A85</f>
        <v>Nissan</v>
      </c>
      <c r="C85" s="50" t="str">
        <f>Rollover!B85</f>
        <v>Frontier Crew Cab PU/CC AWD early release</v>
      </c>
      <c r="D85" s="10">
        <f>Rollover!C85</f>
        <v>2019</v>
      </c>
      <c r="E85" s="24">
        <f>Front!AW85</f>
        <v>3</v>
      </c>
      <c r="F85" s="50">
        <f>Front!AX85</f>
        <v>2</v>
      </c>
      <c r="G85" s="50">
        <f>Front!AY85</f>
        <v>3</v>
      </c>
      <c r="H85" s="24">
        <f>'Side MDB'!AC85</f>
        <v>5</v>
      </c>
      <c r="I85" s="24">
        <f>'Side MDB'!AD85</f>
        <v>5</v>
      </c>
      <c r="J85" s="24">
        <f>'Side MDB'!AE85</f>
        <v>5</v>
      </c>
      <c r="K85" s="92">
        <f>'Side Pole'!P85</f>
        <v>5</v>
      </c>
      <c r="L85" s="92">
        <f>'Side Pole'!S85</f>
        <v>5</v>
      </c>
      <c r="M85" s="92">
        <f>'Side Pole'!V85</f>
        <v>5</v>
      </c>
      <c r="N85" s="93">
        <f>Rollover!J85</f>
        <v>4</v>
      </c>
      <c r="O85" s="94">
        <f>ROUND(5/12*Front!AV85+4/12*'Side Pole'!U85+3/12*Rollover!I85,2)</f>
        <v>0.92</v>
      </c>
      <c r="P85" s="95">
        <f t="shared" si="1"/>
        <v>4</v>
      </c>
    </row>
    <row r="86" spans="1:16" ht="14.45" customHeight="1">
      <c r="A86" s="49">
        <v>43634</v>
      </c>
      <c r="B86" s="10" t="str">
        <f>Rollover!A86</f>
        <v>Nissan</v>
      </c>
      <c r="C86" s="10" t="str">
        <f>Rollover!B86</f>
        <v>Frontier Crew Cab PU/CC RWD later release</v>
      </c>
      <c r="D86" s="10">
        <f>Rollover!C86</f>
        <v>2019</v>
      </c>
      <c r="E86" s="24">
        <f>Front!AW86</f>
        <v>3</v>
      </c>
      <c r="F86" s="50">
        <f>Front!AX86</f>
        <v>2</v>
      </c>
      <c r="G86" s="50">
        <f>Front!AY86</f>
        <v>3</v>
      </c>
      <c r="H86" s="24">
        <f>'Side MDB'!AC86</f>
        <v>5</v>
      </c>
      <c r="I86" s="24">
        <f>'Side MDB'!AD86</f>
        <v>5</v>
      </c>
      <c r="J86" s="24">
        <f>'Side MDB'!AE86</f>
        <v>5</v>
      </c>
      <c r="K86" s="92">
        <f>'Side Pole'!P86</f>
        <v>5</v>
      </c>
      <c r="L86" s="92">
        <f>'Side Pole'!S86</f>
        <v>5</v>
      </c>
      <c r="M86" s="92">
        <f>'Side Pole'!V86</f>
        <v>5</v>
      </c>
      <c r="N86" s="93">
        <f>Rollover!J86</f>
        <v>3</v>
      </c>
      <c r="O86" s="94">
        <f>ROUND(5/12*Front!AV86+4/12*'Side Pole'!U86+3/12*Rollover!I86,2)</f>
        <v>0.95</v>
      </c>
      <c r="P86" s="95">
        <f t="shared" si="1"/>
        <v>4</v>
      </c>
    </row>
    <row r="87" spans="1:16" ht="14.45" customHeight="1">
      <c r="A87" s="49">
        <v>43634</v>
      </c>
      <c r="B87" s="10" t="str">
        <f>Rollover!A87</f>
        <v>Nissan</v>
      </c>
      <c r="C87" s="10" t="str">
        <f>Rollover!B87</f>
        <v>Frontier Crew Cab PU/CC AWD later release</v>
      </c>
      <c r="D87" s="10">
        <f>Rollover!C87</f>
        <v>2019</v>
      </c>
      <c r="E87" s="24">
        <f>Front!AW87</f>
        <v>3</v>
      </c>
      <c r="F87" s="50">
        <f>Front!AX87</f>
        <v>2</v>
      </c>
      <c r="G87" s="50">
        <f>Front!AY87</f>
        <v>3</v>
      </c>
      <c r="H87" s="24">
        <f>'Side MDB'!AC87</f>
        <v>5</v>
      </c>
      <c r="I87" s="24">
        <f>'Side MDB'!AD87</f>
        <v>5</v>
      </c>
      <c r="J87" s="24">
        <f>'Side MDB'!AE87</f>
        <v>5</v>
      </c>
      <c r="K87" s="92">
        <f>'Side Pole'!P87</f>
        <v>5</v>
      </c>
      <c r="L87" s="92">
        <f>'Side Pole'!S87</f>
        <v>5</v>
      </c>
      <c r="M87" s="92">
        <f>'Side Pole'!V87</f>
        <v>5</v>
      </c>
      <c r="N87" s="93">
        <f>Rollover!J87</f>
        <v>4</v>
      </c>
      <c r="O87" s="94">
        <f>ROUND(5/12*Front!AV87+4/12*'Side Pole'!U87+3/12*Rollover!I87,2)</f>
        <v>0.92</v>
      </c>
      <c r="P87" s="95">
        <f t="shared" si="1"/>
        <v>4</v>
      </c>
    </row>
    <row r="88" spans="1:16" ht="14.45" customHeight="1">
      <c r="A88" s="146">
        <v>43592</v>
      </c>
      <c r="B88" s="50" t="str">
        <f>Rollover!A88</f>
        <v>Nissan</v>
      </c>
      <c r="C88" s="50" t="str">
        <f>Rollover!B88</f>
        <v>Kicks SUV FWD</v>
      </c>
      <c r="D88" s="10">
        <f>Rollover!C88</f>
        <v>2019</v>
      </c>
      <c r="E88" s="24">
        <f>Front!AW88</f>
        <v>5</v>
      </c>
      <c r="F88" s="50">
        <f>Front!AX88</f>
        <v>4</v>
      </c>
      <c r="G88" s="50">
        <f>Front!AY88</f>
        <v>4</v>
      </c>
      <c r="H88" s="24">
        <f>'Side MDB'!AC88</f>
        <v>5</v>
      </c>
      <c r="I88" s="24">
        <f>'Side MDB'!AD88</f>
        <v>4</v>
      </c>
      <c r="J88" s="24">
        <f>'Side MDB'!AE88</f>
        <v>5</v>
      </c>
      <c r="K88" s="92">
        <f>'Side Pole'!P88</f>
        <v>5</v>
      </c>
      <c r="L88" s="92">
        <f>'Side Pole'!S88</f>
        <v>5</v>
      </c>
      <c r="M88" s="92">
        <f>'Side Pole'!V88</f>
        <v>5</v>
      </c>
      <c r="N88" s="93">
        <f>Rollover!J88</f>
        <v>4</v>
      </c>
      <c r="O88" s="94">
        <f>ROUND(5/12*Front!AV88+4/12*'Side Pole'!U88+3/12*Rollover!I88,2)</f>
        <v>0.74</v>
      </c>
      <c r="P88" s="95">
        <f t="shared" si="1"/>
        <v>4</v>
      </c>
    </row>
    <row r="89" spans="1:16" ht="14.45" customHeight="1">
      <c r="A89" s="146">
        <v>43557</v>
      </c>
      <c r="B89" s="50" t="str">
        <f>Rollover!A89</f>
        <v>Nissan</v>
      </c>
      <c r="C89" s="50" t="str">
        <f>Rollover!B89</f>
        <v>Murano SUV FWD</v>
      </c>
      <c r="D89" s="10">
        <f>Rollover!C89</f>
        <v>2019</v>
      </c>
      <c r="E89" s="24">
        <f>Front!AW89</f>
        <v>5</v>
      </c>
      <c r="F89" s="50">
        <f>Front!AX89</f>
        <v>5</v>
      </c>
      <c r="G89" s="50">
        <f>Front!AY89</f>
        <v>5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92">
        <f>'Side Pole'!P89</f>
        <v>5</v>
      </c>
      <c r="L89" s="92">
        <f>'Side Pole'!S89</f>
        <v>5</v>
      </c>
      <c r="M89" s="92">
        <f>'Side Pole'!V89</f>
        <v>5</v>
      </c>
      <c r="N89" s="93">
        <f>Rollover!J89</f>
        <v>4</v>
      </c>
      <c r="O89" s="94">
        <f>ROUND(5/12*Front!AV89+4/12*'Side Pole'!U89+3/12*Rollover!I89,2)</f>
        <v>0.57999999999999996</v>
      </c>
      <c r="P89" s="95">
        <f t="shared" si="1"/>
        <v>5</v>
      </c>
    </row>
    <row r="90" spans="1:16" ht="14.45" customHeight="1">
      <c r="A90" s="146">
        <v>43557</v>
      </c>
      <c r="B90" s="50" t="str">
        <f>Rollover!A90</f>
        <v>Nissan</v>
      </c>
      <c r="C90" s="50" t="str">
        <f>Rollover!B90</f>
        <v>Murano SUV AWD</v>
      </c>
      <c r="D90" s="10">
        <f>Rollover!C90</f>
        <v>2019</v>
      </c>
      <c r="E90" s="24">
        <f>Front!AW90</f>
        <v>5</v>
      </c>
      <c r="F90" s="50">
        <f>Front!AX90</f>
        <v>5</v>
      </c>
      <c r="G90" s="50">
        <f>Front!AY90</f>
        <v>5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92">
        <f>'Side Pole'!P90</f>
        <v>5</v>
      </c>
      <c r="L90" s="92">
        <f>'Side Pole'!S90</f>
        <v>5</v>
      </c>
      <c r="M90" s="92">
        <f>'Side Pole'!V90</f>
        <v>5</v>
      </c>
      <c r="N90" s="93">
        <f>Rollover!J90</f>
        <v>4</v>
      </c>
      <c r="O90" s="94">
        <f>ROUND(5/12*Front!AV90+4/12*'Side Pole'!U90+3/12*Rollover!I90,2)</f>
        <v>0.56000000000000005</v>
      </c>
      <c r="P90" s="95">
        <f t="shared" si="1"/>
        <v>5</v>
      </c>
    </row>
    <row r="91" spans="1:16" ht="14.45" customHeight="1">
      <c r="A91" s="146">
        <v>43447</v>
      </c>
      <c r="B91" s="50" t="str">
        <f>Rollover!A91</f>
        <v>Nissan</v>
      </c>
      <c r="C91" s="50" t="str">
        <f>Rollover!B91</f>
        <v>Versa 4DR FWD</v>
      </c>
      <c r="D91" s="10">
        <f>Rollover!C91</f>
        <v>2019</v>
      </c>
      <c r="E91" s="24">
        <f>Front!AW91</f>
        <v>4</v>
      </c>
      <c r="F91" s="50">
        <f>Front!AX91</f>
        <v>4</v>
      </c>
      <c r="G91" s="50">
        <f>Front!AY91</f>
        <v>4</v>
      </c>
      <c r="H91" s="24">
        <f>'Side MDB'!AC91</f>
        <v>4</v>
      </c>
      <c r="I91" s="24">
        <f>'Side MDB'!AD91</f>
        <v>4</v>
      </c>
      <c r="J91" s="24">
        <f>'Side MDB'!AE91</f>
        <v>4</v>
      </c>
      <c r="K91" s="92">
        <f>'Side Pole'!P91</f>
        <v>5</v>
      </c>
      <c r="L91" s="92">
        <f>'Side Pole'!S91</f>
        <v>4</v>
      </c>
      <c r="M91" s="92">
        <f>'Side Pole'!V91</f>
        <v>4</v>
      </c>
      <c r="N91" s="93">
        <f>Rollover!J91</f>
        <v>4</v>
      </c>
      <c r="O91" s="94">
        <f>ROUND(5/12*Front!AV91+4/12*'Side Pole'!U91+3/12*Rollover!I91,2)</f>
        <v>0.85</v>
      </c>
      <c r="P91" s="95">
        <f t="shared" si="1"/>
        <v>4</v>
      </c>
    </row>
    <row r="92" spans="1:16" ht="14.45" customHeight="1">
      <c r="A92" s="146">
        <v>43629</v>
      </c>
      <c r="B92" s="50" t="str">
        <f>Rollover!A92</f>
        <v>Ram</v>
      </c>
      <c r="C92" s="50" t="str">
        <f>Rollover!B92</f>
        <v>1500 Quad Cab PU/EC 2WD</v>
      </c>
      <c r="D92" s="10">
        <f>Rollover!C92</f>
        <v>2019</v>
      </c>
      <c r="E92" s="24">
        <f>Front!AW92</f>
        <v>4</v>
      </c>
      <c r="F92" s="50">
        <f>Front!AX92</f>
        <v>4</v>
      </c>
      <c r="G92" s="50">
        <f>Front!AY92</f>
        <v>4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92">
        <f>'Side Pole'!P92</f>
        <v>5</v>
      </c>
      <c r="L92" s="92">
        <f>'Side Pole'!S92</f>
        <v>5</v>
      </c>
      <c r="M92" s="92">
        <f>'Side Pole'!V92</f>
        <v>5</v>
      </c>
      <c r="N92" s="93">
        <f>Rollover!J92</f>
        <v>4</v>
      </c>
      <c r="O92" s="94">
        <f>ROUND(5/12*Front!AV92+4/12*'Side Pole'!U92+3/12*Rollover!I92,2)</f>
        <v>0.68</v>
      </c>
      <c r="P92" s="95">
        <f t="shared" si="1"/>
        <v>4</v>
      </c>
    </row>
    <row r="93" spans="1:16" ht="14.45" customHeight="1">
      <c r="A93" s="146">
        <v>43629</v>
      </c>
      <c r="B93" s="50" t="str">
        <f>Rollover!A93</f>
        <v>Ram</v>
      </c>
      <c r="C93" s="50" t="str">
        <f>Rollover!B93</f>
        <v>1500 Quad Cab PU/EC 4WD</v>
      </c>
      <c r="D93" s="10">
        <f>Rollover!C93</f>
        <v>2019</v>
      </c>
      <c r="E93" s="24">
        <f>Front!AW93</f>
        <v>4</v>
      </c>
      <c r="F93" s="50">
        <f>Front!AX93</f>
        <v>4</v>
      </c>
      <c r="G93" s="50">
        <f>Front!AY93</f>
        <v>4</v>
      </c>
      <c r="H93" s="24">
        <f>'Side MDB'!AC93</f>
        <v>5</v>
      </c>
      <c r="I93" s="24">
        <f>'Side MDB'!AD93</f>
        <v>5</v>
      </c>
      <c r="J93" s="24">
        <f>'Side MDB'!AE93</f>
        <v>5</v>
      </c>
      <c r="K93" s="92">
        <f>'Side Pole'!P93</f>
        <v>5</v>
      </c>
      <c r="L93" s="92">
        <f>'Side Pole'!S93</f>
        <v>5</v>
      </c>
      <c r="M93" s="92">
        <f>'Side Pole'!V93</f>
        <v>5</v>
      </c>
      <c r="N93" s="93">
        <f>Rollover!J93</f>
        <v>4</v>
      </c>
      <c r="O93" s="94">
        <f>ROUND(5/12*Front!AV93+4/12*'Side Pole'!U93+3/12*Rollover!I93,2)</f>
        <v>0.68</v>
      </c>
      <c r="P93" s="95">
        <f t="shared" si="1"/>
        <v>4</v>
      </c>
    </row>
    <row r="94" spans="1:16" ht="14.45" customHeight="1">
      <c r="A94" s="49">
        <v>43409</v>
      </c>
      <c r="B94" s="50" t="str">
        <f>Rollover!A94</f>
        <v>Ram</v>
      </c>
      <c r="C94" s="50" t="str">
        <f>Rollover!B94</f>
        <v>1500 Classic Quad Cab PU/EC 2WD</v>
      </c>
      <c r="D94" s="10">
        <f>Rollover!C94</f>
        <v>2019</v>
      </c>
      <c r="E94" s="24">
        <f>Front!AW94</f>
        <v>4</v>
      </c>
      <c r="F94" s="50">
        <f>Front!AX94</f>
        <v>4</v>
      </c>
      <c r="G94" s="50">
        <f>Front!AY94</f>
        <v>4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92">
        <f>'Side Pole'!P94</f>
        <v>5</v>
      </c>
      <c r="L94" s="92">
        <f>'Side Pole'!S94</f>
        <v>5</v>
      </c>
      <c r="M94" s="92">
        <f>'Side Pole'!V94</f>
        <v>5</v>
      </c>
      <c r="N94" s="93">
        <f>Rollover!J94</f>
        <v>4</v>
      </c>
      <c r="O94" s="94">
        <f>ROUND(5/12*Front!AV94+4/12*'Side Pole'!U94+3/12*Rollover!I94,2)</f>
        <v>0.68</v>
      </c>
      <c r="P94" s="95">
        <f t="shared" si="1"/>
        <v>4</v>
      </c>
    </row>
    <row r="95" spans="1:16" ht="14.45" customHeight="1">
      <c r="A95" s="49">
        <v>43409</v>
      </c>
      <c r="B95" s="50" t="str">
        <f>Rollover!A95</f>
        <v>Ram</v>
      </c>
      <c r="C95" s="50" t="str">
        <f>Rollover!B95</f>
        <v>1500 Classic Quad Cab PU/EC 4WD</v>
      </c>
      <c r="D95" s="10">
        <f>Rollover!C95</f>
        <v>2019</v>
      </c>
      <c r="E95" s="24">
        <f>Front!AW95</f>
        <v>4</v>
      </c>
      <c r="F95" s="50">
        <f>Front!AX95</f>
        <v>4</v>
      </c>
      <c r="G95" s="50">
        <f>Front!AY95</f>
        <v>4</v>
      </c>
      <c r="H95" s="24">
        <f>'Side MDB'!AC95</f>
        <v>5</v>
      </c>
      <c r="I95" s="24">
        <f>'Side MDB'!AD95</f>
        <v>5</v>
      </c>
      <c r="J95" s="24">
        <f>'Side MDB'!AE95</f>
        <v>5</v>
      </c>
      <c r="K95" s="92">
        <f>'Side Pole'!P95</f>
        <v>5</v>
      </c>
      <c r="L95" s="92">
        <f>'Side Pole'!S95</f>
        <v>5</v>
      </c>
      <c r="M95" s="92">
        <f>'Side Pole'!V95</f>
        <v>5</v>
      </c>
      <c r="N95" s="93">
        <f>Rollover!J95</f>
        <v>3</v>
      </c>
      <c r="O95" s="94">
        <f>ROUND(5/12*Front!AV95+4/12*'Side Pole'!U95+3/12*Rollover!I95,2)</f>
        <v>0.71</v>
      </c>
      <c r="P95" s="95">
        <f t="shared" si="1"/>
        <v>4</v>
      </c>
    </row>
    <row r="96" spans="1:16" ht="14.45" customHeight="1">
      <c r="A96" s="49">
        <v>43409</v>
      </c>
      <c r="B96" s="10" t="str">
        <f>Rollover!A96</f>
        <v>Ram</v>
      </c>
      <c r="C96" s="10" t="str">
        <f>Rollover!B96</f>
        <v>1500 Classic Regular Cab PU/RC 2WD</v>
      </c>
      <c r="D96" s="10">
        <f>Rollover!C96</f>
        <v>2019</v>
      </c>
      <c r="E96" s="24">
        <f>Front!AW96</f>
        <v>4</v>
      </c>
      <c r="F96" s="50">
        <f>Front!AX96</f>
        <v>4</v>
      </c>
      <c r="G96" s="50">
        <f>Front!AY96</f>
        <v>4</v>
      </c>
      <c r="H96" s="24">
        <f>'Side MDB'!AC96</f>
        <v>5</v>
      </c>
      <c r="I96" s="24" t="str">
        <f>'Side MDB'!AD96</f>
        <v>N/A</v>
      </c>
      <c r="J96" s="24">
        <f>'Side MDB'!AE96</f>
        <v>5</v>
      </c>
      <c r="K96" s="92">
        <f>'Side Pole'!P96</f>
        <v>5</v>
      </c>
      <c r="L96" s="92">
        <f>'Side Pole'!S96</f>
        <v>5</v>
      </c>
      <c r="M96" s="92">
        <f>'Side Pole'!V96</f>
        <v>5</v>
      </c>
      <c r="N96" s="93">
        <f>Rollover!J96</f>
        <v>4</v>
      </c>
      <c r="O96" s="94">
        <f>ROUND(5/12*Front!AV96+4/12*'Side Pole'!U96+3/12*Rollover!I96,2)</f>
        <v>0.71</v>
      </c>
      <c r="P96" s="95">
        <f t="shared" ref="P96:P110" si="4">IF(O96&lt;0.67,5,IF(O96&lt;1,4,IF(O96&lt;1.33,3,IF(O96&lt;2.67,2,1))))</f>
        <v>4</v>
      </c>
    </row>
    <row r="97" spans="1:16" ht="14.45" customHeight="1">
      <c r="A97" s="49">
        <v>43409</v>
      </c>
      <c r="B97" s="10" t="str">
        <f>Rollover!A97</f>
        <v>Ram</v>
      </c>
      <c r="C97" s="10" t="str">
        <f>Rollover!B97</f>
        <v>1500 Classic Regular Cab PU/RC 4WD</v>
      </c>
      <c r="D97" s="10">
        <f>Rollover!C97</f>
        <v>2019</v>
      </c>
      <c r="E97" s="24">
        <f>Front!AW97</f>
        <v>4</v>
      </c>
      <c r="F97" s="50">
        <f>Front!AX97</f>
        <v>4</v>
      </c>
      <c r="G97" s="50">
        <f>Front!AY97</f>
        <v>4</v>
      </c>
      <c r="H97" s="24">
        <f>'Side MDB'!AC97</f>
        <v>5</v>
      </c>
      <c r="I97" s="24" t="str">
        <f>'Side MDB'!AD97</f>
        <v>N/A</v>
      </c>
      <c r="J97" s="24">
        <f>'Side MDB'!AE97</f>
        <v>5</v>
      </c>
      <c r="K97" s="92">
        <f>'Side Pole'!P97</f>
        <v>5</v>
      </c>
      <c r="L97" s="92">
        <f>'Side Pole'!S97</f>
        <v>5</v>
      </c>
      <c r="M97" s="92">
        <f>'Side Pole'!V97</f>
        <v>5</v>
      </c>
      <c r="N97" s="93">
        <f>Rollover!J97</f>
        <v>3</v>
      </c>
      <c r="O97" s="94">
        <f>ROUND(5/12*Front!AV97+4/12*'Side Pole'!U97+3/12*Rollover!I97,2)</f>
        <v>0.74</v>
      </c>
      <c r="P97" s="95">
        <f t="shared" si="4"/>
        <v>4</v>
      </c>
    </row>
    <row r="98" spans="1:16" ht="14.45" customHeight="1">
      <c r="A98" s="146">
        <v>43629</v>
      </c>
      <c r="B98" s="50" t="str">
        <f>Rollover!A98</f>
        <v>Ram</v>
      </c>
      <c r="C98" s="50" t="str">
        <f>Rollover!B98</f>
        <v>1500 Crew Cab PU/CC 2WD</v>
      </c>
      <c r="D98" s="10">
        <f>Rollover!C98</f>
        <v>2019</v>
      </c>
      <c r="E98" s="24">
        <f>Front!AW98</f>
        <v>5</v>
      </c>
      <c r="F98" s="50">
        <f>Front!AX98</f>
        <v>4</v>
      </c>
      <c r="G98" s="50">
        <f>Front!AY98</f>
        <v>4</v>
      </c>
      <c r="H98" s="24">
        <f>'Side MDB'!AC98</f>
        <v>5</v>
      </c>
      <c r="I98" s="24">
        <f>'Side MDB'!AD98</f>
        <v>5</v>
      </c>
      <c r="J98" s="24">
        <f>'Side MDB'!AE98</f>
        <v>5</v>
      </c>
      <c r="K98" s="92">
        <f>'Side Pole'!P98</f>
        <v>5</v>
      </c>
      <c r="L98" s="92">
        <f>'Side Pole'!S98</f>
        <v>5</v>
      </c>
      <c r="M98" s="92">
        <f>'Side Pole'!V98</f>
        <v>5</v>
      </c>
      <c r="N98" s="93">
        <f>Rollover!J98</f>
        <v>4</v>
      </c>
      <c r="O98" s="94">
        <f>ROUND(5/12*Front!AV98+4/12*'Side Pole'!U98+3/12*Rollover!I98,2)</f>
        <v>0.65</v>
      </c>
      <c r="P98" s="95">
        <f t="shared" si="4"/>
        <v>5</v>
      </c>
    </row>
    <row r="99" spans="1:16" ht="14.45" customHeight="1">
      <c r="A99" s="146">
        <v>43629</v>
      </c>
      <c r="B99" s="50" t="str">
        <f>Rollover!A99</f>
        <v>Ram</v>
      </c>
      <c r="C99" s="50" t="str">
        <f>Rollover!B99</f>
        <v>1500 Crew Cab PU/CC 4WD</v>
      </c>
      <c r="D99" s="10">
        <f>Rollover!C99</f>
        <v>2019</v>
      </c>
      <c r="E99" s="24">
        <f>Front!AW99</f>
        <v>5</v>
      </c>
      <c r="F99" s="50">
        <f>Front!AX99</f>
        <v>4</v>
      </c>
      <c r="G99" s="50">
        <f>Front!AY99</f>
        <v>4</v>
      </c>
      <c r="H99" s="24">
        <f>'Side MDB'!AC99</f>
        <v>5</v>
      </c>
      <c r="I99" s="24">
        <f>'Side MDB'!AD99</f>
        <v>5</v>
      </c>
      <c r="J99" s="24">
        <f>'Side MDB'!AE99</f>
        <v>5</v>
      </c>
      <c r="K99" s="92">
        <f>'Side Pole'!P99</f>
        <v>5</v>
      </c>
      <c r="L99" s="92">
        <f>'Side Pole'!S99</f>
        <v>5</v>
      </c>
      <c r="M99" s="92">
        <f>'Side Pole'!V99</f>
        <v>5</v>
      </c>
      <c r="N99" s="93">
        <f>Rollover!J99</f>
        <v>4</v>
      </c>
      <c r="O99" s="94">
        <f>ROUND(5/12*Front!AV99+4/12*'Side Pole'!U99+3/12*Rollover!I99,2)</f>
        <v>0.65</v>
      </c>
      <c r="P99" s="95">
        <f t="shared" si="4"/>
        <v>5</v>
      </c>
    </row>
    <row r="100" spans="1:16" ht="14.45" customHeight="1">
      <c r="A100" s="146">
        <v>43390</v>
      </c>
      <c r="B100" s="50" t="str">
        <f>Rollover!A100</f>
        <v>Subaru</v>
      </c>
      <c r="C100" s="50" t="str">
        <f>Rollover!B100</f>
        <v>Ascent SUV AWD</v>
      </c>
      <c r="D100" s="10">
        <f>Rollover!C100</f>
        <v>2019</v>
      </c>
      <c r="E100" s="24">
        <f>Front!AW100</f>
        <v>5</v>
      </c>
      <c r="F100" s="50">
        <f>Front!AX100</f>
        <v>5</v>
      </c>
      <c r="G100" s="50">
        <f>Front!AY100</f>
        <v>5</v>
      </c>
      <c r="H100" s="24">
        <f>'Side MDB'!AC100</f>
        <v>5</v>
      </c>
      <c r="I100" s="24">
        <f>'Side MDB'!AD100</f>
        <v>5</v>
      </c>
      <c r="J100" s="24">
        <f>'Side MDB'!AE100</f>
        <v>5</v>
      </c>
      <c r="K100" s="92">
        <f>'Side Pole'!P100</f>
        <v>5</v>
      </c>
      <c r="L100" s="92">
        <f>'Side Pole'!S100</f>
        <v>5</v>
      </c>
      <c r="M100" s="92">
        <f>'Side Pole'!V100</f>
        <v>5</v>
      </c>
      <c r="N100" s="93">
        <f>Rollover!J100</f>
        <v>4</v>
      </c>
      <c r="O100" s="94">
        <f>ROUND(5/12*Front!AV100+4/12*'Side Pole'!U100+3/12*Rollover!I100,2)</f>
        <v>0.55000000000000004</v>
      </c>
      <c r="P100" s="95">
        <f t="shared" si="4"/>
        <v>5</v>
      </c>
    </row>
    <row r="101" spans="1:16" ht="14.45" customHeight="1">
      <c r="A101" s="146">
        <v>43510</v>
      </c>
      <c r="B101" s="50" t="str">
        <f>Rollover!A101</f>
        <v>Subaru</v>
      </c>
      <c r="C101" s="50" t="str">
        <f>Rollover!B101</f>
        <v>Forester SUV AWD</v>
      </c>
      <c r="D101" s="10">
        <f>Rollover!C101</f>
        <v>2019</v>
      </c>
      <c r="E101" s="24">
        <f>Front!AW101</f>
        <v>5</v>
      </c>
      <c r="F101" s="50">
        <f>Front!AX101</f>
        <v>5</v>
      </c>
      <c r="G101" s="50">
        <f>Front!AY101</f>
        <v>5</v>
      </c>
      <c r="H101" s="24">
        <f>'Side MDB'!AC101</f>
        <v>5</v>
      </c>
      <c r="I101" s="24">
        <f>'Side MDB'!AD101</f>
        <v>5</v>
      </c>
      <c r="J101" s="24">
        <f>'Side MDB'!AE101</f>
        <v>5</v>
      </c>
      <c r="K101" s="92">
        <f>'Side Pole'!P101</f>
        <v>5</v>
      </c>
      <c r="L101" s="92">
        <f>'Side Pole'!S101</f>
        <v>5</v>
      </c>
      <c r="M101" s="92">
        <f>'Side Pole'!V101</f>
        <v>5</v>
      </c>
      <c r="N101" s="93">
        <f>Rollover!J101</f>
        <v>4</v>
      </c>
      <c r="O101" s="94">
        <f>ROUND(5/12*Front!AV101+4/12*'Side Pole'!U101+3/12*Rollover!I101,2)</f>
        <v>0.61</v>
      </c>
      <c r="P101" s="95">
        <f t="shared" ref="P101:P107" si="5">IF(O101&lt;0.67,5,IF(O101&lt;1,4,IF(O101&lt;1.33,3,IF(O101&lt;2.67,2,1))))</f>
        <v>5</v>
      </c>
    </row>
    <row r="102" spans="1:16" ht="14.45" customHeight="1">
      <c r="A102" s="49">
        <v>43656</v>
      </c>
      <c r="B102" s="10" t="str">
        <f>Rollover!A102</f>
        <v>Tesla</v>
      </c>
      <c r="C102" s="10" t="str">
        <f>Rollover!B102</f>
        <v>Model 3 AWD</v>
      </c>
      <c r="D102" s="10">
        <f>Rollover!C102</f>
        <v>2019</v>
      </c>
      <c r="E102" s="24">
        <f>Front!AW102</f>
        <v>5</v>
      </c>
      <c r="F102" s="50">
        <f>Front!AX102</f>
        <v>5</v>
      </c>
      <c r="G102" s="50">
        <f>Front!AY102</f>
        <v>5</v>
      </c>
      <c r="H102" s="24">
        <f>'Side MDB'!AC102</f>
        <v>5</v>
      </c>
      <c r="I102" s="24">
        <f>'Side MDB'!AD102</f>
        <v>5</v>
      </c>
      <c r="J102" s="24">
        <f>'Side MDB'!AE102</f>
        <v>5</v>
      </c>
      <c r="K102" s="92">
        <f>'Side Pole'!P102</f>
        <v>5</v>
      </c>
      <c r="L102" s="92">
        <f>'Side Pole'!S102</f>
        <v>5</v>
      </c>
      <c r="M102" s="92">
        <f>'Side Pole'!V102</f>
        <v>5</v>
      </c>
      <c r="N102" s="93">
        <f>Rollover!J102</f>
        <v>5</v>
      </c>
      <c r="O102" s="94">
        <f>ROUND(5/12*Front!AV102+4/12*'Side Pole'!U102+3/12*Rollover!I102,2)</f>
        <v>0.4</v>
      </c>
      <c r="P102" s="95">
        <f t="shared" si="5"/>
        <v>5</v>
      </c>
    </row>
    <row r="103" spans="1:16" ht="14.45" customHeight="1">
      <c r="A103" s="49">
        <v>43543</v>
      </c>
      <c r="B103" s="50" t="str">
        <f>Rollover!A103</f>
        <v>Toyota</v>
      </c>
      <c r="C103" s="50" t="str">
        <f>Rollover!B103</f>
        <v>Avalon 4DR FWD</v>
      </c>
      <c r="D103" s="10">
        <f>Rollover!C103</f>
        <v>2019</v>
      </c>
      <c r="E103" s="24">
        <f>Front!AW103</f>
        <v>4</v>
      </c>
      <c r="F103" s="50">
        <f>Front!AX103</f>
        <v>4</v>
      </c>
      <c r="G103" s="50">
        <f>Front!AY103</f>
        <v>4</v>
      </c>
      <c r="H103" s="24">
        <f>'Side MDB'!AC103</f>
        <v>5</v>
      </c>
      <c r="I103" s="24">
        <f>'Side MDB'!AD103</f>
        <v>5</v>
      </c>
      <c r="J103" s="24">
        <f>'Side MDB'!AE103</f>
        <v>5</v>
      </c>
      <c r="K103" s="92">
        <f>'Side Pole'!P103</f>
        <v>5</v>
      </c>
      <c r="L103" s="92">
        <f>'Side Pole'!S103</f>
        <v>5</v>
      </c>
      <c r="M103" s="92">
        <f>'Side Pole'!V103</f>
        <v>5</v>
      </c>
      <c r="N103" s="93">
        <f>Rollover!J103</f>
        <v>4</v>
      </c>
      <c r="O103" s="94">
        <f>ROUND(5/12*Front!AV103+4/12*'Side Pole'!U103+3/12*Rollover!I103,2)</f>
        <v>0.55000000000000004</v>
      </c>
      <c r="P103" s="95">
        <f t="shared" si="5"/>
        <v>5</v>
      </c>
    </row>
    <row r="104" spans="1:16" ht="14.45" customHeight="1">
      <c r="A104" s="49">
        <v>43543</v>
      </c>
      <c r="B104" s="10" t="str">
        <f>Rollover!A104</f>
        <v>Toyota</v>
      </c>
      <c r="C104" s="10" t="str">
        <f>Rollover!B104</f>
        <v>Avalon Hybrid 4DR FWD</v>
      </c>
      <c r="D104" s="10">
        <f>Rollover!C104</f>
        <v>2019</v>
      </c>
      <c r="E104" s="24">
        <f>Front!AW104</f>
        <v>4</v>
      </c>
      <c r="F104" s="50">
        <f>Front!AX104</f>
        <v>4</v>
      </c>
      <c r="G104" s="50">
        <f>Front!AY104</f>
        <v>4</v>
      </c>
      <c r="H104" s="24">
        <f>'Side MDB'!AC104</f>
        <v>5</v>
      </c>
      <c r="I104" s="24">
        <f>'Side MDB'!AD104</f>
        <v>5</v>
      </c>
      <c r="J104" s="24">
        <f>'Side MDB'!AE104</f>
        <v>5</v>
      </c>
      <c r="K104" s="92">
        <f>'Side Pole'!P104</f>
        <v>5</v>
      </c>
      <c r="L104" s="92">
        <f>'Side Pole'!S104</f>
        <v>5</v>
      </c>
      <c r="M104" s="92">
        <f>'Side Pole'!V104</f>
        <v>5</v>
      </c>
      <c r="N104" s="93">
        <f>Rollover!J104</f>
        <v>4</v>
      </c>
      <c r="O104" s="94">
        <f>ROUND(5/12*Front!AV104+4/12*'Side Pole'!U104+3/12*Rollover!I104,2)</f>
        <v>0.55000000000000004</v>
      </c>
      <c r="P104" s="95">
        <f t="shared" si="5"/>
        <v>5</v>
      </c>
    </row>
    <row r="105" spans="1:16" ht="14.45" customHeight="1">
      <c r="A105" s="146">
        <v>43404</v>
      </c>
      <c r="B105" s="50" t="str">
        <f>Rollover!A105</f>
        <v>Toyota</v>
      </c>
      <c r="C105" s="50" t="str">
        <f>Rollover!B105</f>
        <v>C-HR 5HB FWD</v>
      </c>
      <c r="D105" s="10">
        <f>Rollover!C105</f>
        <v>2019</v>
      </c>
      <c r="E105" s="24">
        <f>Front!AW105</f>
        <v>5</v>
      </c>
      <c r="F105" s="50">
        <f>Front!AX105</f>
        <v>4</v>
      </c>
      <c r="G105" s="50">
        <f>Front!AY105</f>
        <v>5</v>
      </c>
      <c r="H105" s="24">
        <f>'Side MDB'!AC105</f>
        <v>5</v>
      </c>
      <c r="I105" s="24">
        <f>'Side MDB'!AD105</f>
        <v>5</v>
      </c>
      <c r="J105" s="24">
        <f>'Side MDB'!AE105</f>
        <v>5</v>
      </c>
      <c r="K105" s="92">
        <f>'Side Pole'!P105</f>
        <v>5</v>
      </c>
      <c r="L105" s="92">
        <f>'Side Pole'!S105</f>
        <v>5</v>
      </c>
      <c r="M105" s="92">
        <f>'Side Pole'!V105</f>
        <v>5</v>
      </c>
      <c r="N105" s="93">
        <f>Rollover!J105</f>
        <v>4</v>
      </c>
      <c r="O105" s="94">
        <f>ROUND(5/12*Front!AV105+4/12*'Side Pole'!U105+3/12*Rollover!I105,2)</f>
        <v>0.56999999999999995</v>
      </c>
      <c r="P105" s="95">
        <f t="shared" si="5"/>
        <v>5</v>
      </c>
    </row>
    <row r="106" spans="1:16" ht="14.45" customHeight="1">
      <c r="A106" s="146">
        <v>43557</v>
      </c>
      <c r="B106" s="50" t="str">
        <f>Rollover!A106</f>
        <v>Toyota</v>
      </c>
      <c r="C106" s="50" t="str">
        <f>Rollover!B106</f>
        <v>Corolla 5HB FWD</v>
      </c>
      <c r="D106" s="10">
        <f>Rollover!C106</f>
        <v>2019</v>
      </c>
      <c r="E106" s="24">
        <f>Front!AW106</f>
        <v>5</v>
      </c>
      <c r="F106" s="50">
        <f>Front!AX106</f>
        <v>5</v>
      </c>
      <c r="G106" s="50">
        <f>Front!AY106</f>
        <v>5</v>
      </c>
      <c r="H106" s="24">
        <f>'Side MDB'!AC106</f>
        <v>5</v>
      </c>
      <c r="I106" s="24">
        <f>'Side MDB'!AD106</f>
        <v>5</v>
      </c>
      <c r="J106" s="24">
        <f>'Side MDB'!AE106</f>
        <v>5</v>
      </c>
      <c r="K106" s="92">
        <f>'Side Pole'!P106</f>
        <v>5</v>
      </c>
      <c r="L106" s="92">
        <f>'Side Pole'!S106</f>
        <v>5</v>
      </c>
      <c r="M106" s="92">
        <f>'Side Pole'!V106</f>
        <v>5</v>
      </c>
      <c r="N106" s="93">
        <f>Rollover!J106</f>
        <v>4</v>
      </c>
      <c r="O106" s="94">
        <f>ROUND(5/12*Front!AV106+4/12*'Side Pole'!U106+3/12*Rollover!I106,2)</f>
        <v>0.51</v>
      </c>
      <c r="P106" s="95">
        <f t="shared" si="5"/>
        <v>5</v>
      </c>
    </row>
    <row r="107" spans="1:16" ht="14.45" customHeight="1">
      <c r="A107" s="49">
        <v>43594</v>
      </c>
      <c r="B107" s="50" t="str">
        <f>Rollover!A107</f>
        <v>Toyota</v>
      </c>
      <c r="C107" s="50" t="str">
        <f>Rollover!B107</f>
        <v>RAV4 SUV FWD</v>
      </c>
      <c r="D107" s="10">
        <f>Rollover!C107</f>
        <v>2019</v>
      </c>
      <c r="E107" s="24">
        <f>Front!AW107</f>
        <v>4</v>
      </c>
      <c r="F107" s="50">
        <f>Front!AX107</f>
        <v>5</v>
      </c>
      <c r="G107" s="50">
        <f>Front!AY107</f>
        <v>4</v>
      </c>
      <c r="H107" s="24">
        <f>'Side MDB'!AC107</f>
        <v>5</v>
      </c>
      <c r="I107" s="24">
        <f>'Side MDB'!AD107</f>
        <v>5</v>
      </c>
      <c r="J107" s="24">
        <f>'Side MDB'!AE107</f>
        <v>5</v>
      </c>
      <c r="K107" s="92">
        <f>'Side Pole'!P107</f>
        <v>5</v>
      </c>
      <c r="L107" s="92">
        <f>'Side Pole'!S107</f>
        <v>5</v>
      </c>
      <c r="M107" s="92">
        <f>'Side Pole'!V107</f>
        <v>5</v>
      </c>
      <c r="N107" s="93">
        <f>Rollover!J107</f>
        <v>4</v>
      </c>
      <c r="O107" s="94">
        <f>ROUND(5/12*Front!AV107+4/12*'Side Pole'!U107+3/12*Rollover!I107,2)</f>
        <v>0.6</v>
      </c>
      <c r="P107" s="95">
        <f t="shared" si="5"/>
        <v>5</v>
      </c>
    </row>
    <row r="108" spans="1:16" ht="14.45" customHeight="1">
      <c r="A108" s="49">
        <v>43594</v>
      </c>
      <c r="B108" s="50" t="str">
        <f>Rollover!A108</f>
        <v>Toyota</v>
      </c>
      <c r="C108" s="50" t="str">
        <f>Rollover!B108</f>
        <v>RAV4 SUV AWD</v>
      </c>
      <c r="D108" s="10">
        <f>Rollover!C108</f>
        <v>2019</v>
      </c>
      <c r="E108" s="24">
        <f>Front!AW108</f>
        <v>4</v>
      </c>
      <c r="F108" s="50">
        <f>Front!AX108</f>
        <v>5</v>
      </c>
      <c r="G108" s="50">
        <f>Front!AY108</f>
        <v>4</v>
      </c>
      <c r="H108" s="24">
        <f>'Side MDB'!AC108</f>
        <v>5</v>
      </c>
      <c r="I108" s="24">
        <f>'Side MDB'!AD108</f>
        <v>5</v>
      </c>
      <c r="J108" s="24">
        <f>'Side MDB'!AE108</f>
        <v>5</v>
      </c>
      <c r="K108" s="92">
        <f>'Side Pole'!P108</f>
        <v>5</v>
      </c>
      <c r="L108" s="92">
        <f>'Side Pole'!S108</f>
        <v>5</v>
      </c>
      <c r="M108" s="92">
        <f>'Side Pole'!V108</f>
        <v>5</v>
      </c>
      <c r="N108" s="93">
        <f>Rollover!J108</f>
        <v>4</v>
      </c>
      <c r="O108" s="94">
        <f>ROUND(5/12*Front!AV108+4/12*'Side Pole'!U108+3/12*Rollover!I108,2)</f>
        <v>0.59</v>
      </c>
      <c r="P108" s="95">
        <f t="shared" si="4"/>
        <v>5</v>
      </c>
    </row>
    <row r="109" spans="1:16" ht="14.45" customHeight="1">
      <c r="A109" s="49">
        <v>43594</v>
      </c>
      <c r="B109" s="10" t="str">
        <f>Rollover!A109</f>
        <v>Toyota</v>
      </c>
      <c r="C109" s="10" t="str">
        <f>Rollover!B109</f>
        <v>RAV4 Hybrid SUV AWD</v>
      </c>
      <c r="D109" s="10">
        <f>Rollover!C109</f>
        <v>2019</v>
      </c>
      <c r="E109" s="24">
        <f>Front!AW109</f>
        <v>4</v>
      </c>
      <c r="F109" s="50">
        <f>Front!AX109</f>
        <v>5</v>
      </c>
      <c r="G109" s="50">
        <f>Front!AY109</f>
        <v>4</v>
      </c>
      <c r="H109" s="24">
        <f>'Side MDB'!AC109</f>
        <v>5</v>
      </c>
      <c r="I109" s="24">
        <f>'Side MDB'!AD109</f>
        <v>5</v>
      </c>
      <c r="J109" s="24">
        <f>'Side MDB'!AE109</f>
        <v>5</v>
      </c>
      <c r="K109" s="92">
        <f>'Side Pole'!P109</f>
        <v>5</v>
      </c>
      <c r="L109" s="92">
        <f>'Side Pole'!S109</f>
        <v>5</v>
      </c>
      <c r="M109" s="92">
        <f>'Side Pole'!V109</f>
        <v>5</v>
      </c>
      <c r="N109" s="93">
        <f>Rollover!J109</f>
        <v>4</v>
      </c>
      <c r="O109" s="94">
        <f>ROUND(5/12*Front!AV109+4/12*'Side Pole'!U109+3/12*Rollover!I109,2)</f>
        <v>0.59</v>
      </c>
      <c r="P109" s="95">
        <f t="shared" si="4"/>
        <v>5</v>
      </c>
    </row>
    <row r="110" spans="1:16" ht="14.45" customHeight="1">
      <c r="A110" s="146">
        <v>43557</v>
      </c>
      <c r="B110" s="50" t="str">
        <f>Rollover!A110</f>
        <v xml:space="preserve">Volkswagen </v>
      </c>
      <c r="C110" s="50" t="str">
        <f>Rollover!B110</f>
        <v>Jetta 4DR FWD</v>
      </c>
      <c r="D110" s="10">
        <f>Rollover!C110</f>
        <v>2019</v>
      </c>
      <c r="E110" s="24">
        <f>Front!AW110</f>
        <v>4</v>
      </c>
      <c r="F110" s="50">
        <f>Front!AX110</f>
        <v>4</v>
      </c>
      <c r="G110" s="50">
        <f>Front!AY110</f>
        <v>4</v>
      </c>
      <c r="H110" s="24">
        <f>'Side MDB'!AC110</f>
        <v>5</v>
      </c>
      <c r="I110" s="24">
        <f>'Side MDB'!AD110</f>
        <v>5</v>
      </c>
      <c r="J110" s="24">
        <f>'Side MDB'!AE110</f>
        <v>5</v>
      </c>
      <c r="K110" s="92">
        <f>'Side Pole'!P110</f>
        <v>5</v>
      </c>
      <c r="L110" s="92">
        <f>'Side Pole'!S110</f>
        <v>5</v>
      </c>
      <c r="M110" s="92">
        <f>'Side Pole'!V110</f>
        <v>5</v>
      </c>
      <c r="N110" s="93">
        <f>Rollover!J110</f>
        <v>4</v>
      </c>
      <c r="O110" s="94">
        <f>ROUND(5/12*Front!AV110+4/12*'Side Pole'!U110+3/12*Rollover!I110,2)</f>
        <v>0.63</v>
      </c>
      <c r="P110" s="95">
        <f t="shared" si="4"/>
        <v>5</v>
      </c>
    </row>
    <row r="111" spans="1:16" ht="14.45" customHeight="1">
      <c r="B111" s="97"/>
    </row>
    <row r="112" spans="1:16" ht="14.45" customHeight="1">
      <c r="B112" s="97"/>
    </row>
    <row r="113" spans="2:10" ht="14.45" customHeight="1">
      <c r="B113" s="97"/>
      <c r="C113" s="97"/>
      <c r="D113" s="97"/>
    </row>
    <row r="114" spans="2:10" ht="14.45" customHeight="1">
      <c r="B114" s="97"/>
      <c r="C114" s="97"/>
      <c r="D114" s="97"/>
    </row>
    <row r="115" spans="2:10" ht="14.45" customHeight="1">
      <c r="B115" s="97"/>
      <c r="C115" s="97"/>
      <c r="D115" s="97"/>
    </row>
    <row r="116" spans="2:10" ht="14.45" customHeight="1">
      <c r="B116" s="97"/>
      <c r="C116" s="97"/>
      <c r="D116" s="97"/>
    </row>
    <row r="117" spans="2:10" ht="14.45" customHeight="1">
      <c r="B117" s="97"/>
      <c r="C117" s="97"/>
      <c r="D117" s="97"/>
    </row>
    <row r="118" spans="2:10" ht="14.45" customHeight="1">
      <c r="B118" s="97"/>
      <c r="C118" s="97"/>
      <c r="D118" s="97"/>
    </row>
    <row r="119" spans="2:10" ht="14.45" customHeight="1">
      <c r="B119" s="97"/>
      <c r="C119" s="97"/>
      <c r="D119" s="97"/>
      <c r="H119" s="101"/>
      <c r="I119" s="101"/>
      <c r="J119" s="101"/>
    </row>
    <row r="120" spans="2:10" ht="14.45" customHeight="1">
      <c r="H120" s="101"/>
      <c r="I120" s="101"/>
      <c r="J120" s="101"/>
    </row>
    <row r="121" spans="2:10" ht="14.45" customHeight="1">
      <c r="H121" s="101"/>
      <c r="I121" s="101"/>
      <c r="J121" s="101"/>
    </row>
    <row r="122" spans="2:10" ht="14.45" customHeight="1">
      <c r="B122" s="103"/>
      <c r="C122" s="103"/>
      <c r="D122" s="103"/>
      <c r="E122" s="104"/>
      <c r="F122" s="97"/>
      <c r="H122" s="101"/>
      <c r="I122" s="101"/>
      <c r="J122" s="101"/>
    </row>
    <row r="123" spans="2:10" ht="14.45" customHeight="1">
      <c r="B123" s="103"/>
      <c r="C123" s="103"/>
      <c r="D123" s="103"/>
      <c r="E123" s="104"/>
      <c r="F123" s="97"/>
      <c r="H123" s="101"/>
      <c r="I123" s="101"/>
      <c r="J123" s="101"/>
    </row>
    <row r="124" spans="2:10" ht="14.45" customHeight="1">
      <c r="B124" s="103"/>
      <c r="C124" s="103"/>
      <c r="D124" s="103"/>
      <c r="E124" s="104"/>
      <c r="F124" s="97"/>
      <c r="H124" s="101"/>
      <c r="I124" s="101"/>
      <c r="J124" s="101"/>
    </row>
    <row r="125" spans="2:10" ht="14.45" customHeight="1">
      <c r="B125" s="103"/>
      <c r="C125" s="103"/>
      <c r="D125" s="103"/>
      <c r="E125" s="104"/>
      <c r="F125" s="97"/>
      <c r="H125" s="101"/>
      <c r="I125" s="101"/>
      <c r="J125" s="101"/>
    </row>
    <row r="126" spans="2:10" ht="14.45" customHeight="1">
      <c r="B126" s="103"/>
      <c r="C126" s="103"/>
      <c r="D126" s="103"/>
      <c r="E126" s="104"/>
      <c r="F126" s="97"/>
      <c r="H126" s="101"/>
      <c r="I126" s="101"/>
      <c r="J126" s="101"/>
    </row>
    <row r="127" spans="2:10" ht="14.45" customHeight="1">
      <c r="B127" s="103"/>
      <c r="C127" s="103"/>
      <c r="D127" s="103"/>
      <c r="E127" s="104"/>
      <c r="F127" s="97"/>
      <c r="H127" s="101"/>
      <c r="I127" s="101"/>
      <c r="J127" s="101"/>
    </row>
    <row r="128" spans="2:10" ht="14.45" customHeight="1">
      <c r="B128" s="103"/>
      <c r="C128" s="103"/>
      <c r="D128" s="103"/>
      <c r="E128" s="104"/>
      <c r="F128" s="97"/>
    </row>
    <row r="129" spans="2:10" ht="14.45" customHeight="1">
      <c r="B129" s="103"/>
      <c r="C129" s="103"/>
      <c r="D129" s="103"/>
      <c r="E129" s="104"/>
      <c r="F129" s="97"/>
    </row>
    <row r="130" spans="2:10" ht="14.45" customHeight="1">
      <c r="B130" s="103"/>
      <c r="C130" s="103"/>
      <c r="D130" s="103"/>
      <c r="E130" s="104"/>
      <c r="F130" s="97"/>
    </row>
    <row r="131" spans="2:10" ht="14.45" customHeight="1">
      <c r="B131" s="103"/>
      <c r="C131" s="103"/>
      <c r="D131" s="103"/>
      <c r="E131" s="104"/>
      <c r="F131" s="97"/>
    </row>
    <row r="132" spans="2:10" ht="14.45" customHeight="1">
      <c r="E132" s="104"/>
      <c r="F132" s="97"/>
    </row>
    <row r="133" spans="2:10" ht="14.45" customHeight="1">
      <c r="E133" s="104"/>
      <c r="F133" s="97"/>
    </row>
    <row r="134" spans="2:10" ht="14.45" customHeight="1">
      <c r="B134" s="103"/>
      <c r="C134" s="103"/>
      <c r="D134" s="103"/>
      <c r="E134" s="104"/>
      <c r="F134" s="97"/>
    </row>
    <row r="135" spans="2:10" ht="14.45" customHeight="1">
      <c r="B135" s="103"/>
      <c r="C135" s="103"/>
      <c r="D135" s="103"/>
      <c r="E135" s="104"/>
      <c r="F135" s="97"/>
    </row>
    <row r="136" spans="2:10" ht="14.45" customHeight="1">
      <c r="B136" s="103"/>
      <c r="C136" s="103"/>
      <c r="D136" s="103"/>
      <c r="E136" s="104"/>
      <c r="F136" s="97"/>
    </row>
    <row r="137" spans="2:10" ht="14.45" customHeight="1">
      <c r="B137" s="103"/>
      <c r="C137" s="103"/>
      <c r="D137" s="103"/>
      <c r="E137" s="104"/>
      <c r="F137" s="97"/>
      <c r="H137" s="105"/>
      <c r="I137" s="105"/>
      <c r="J137" s="105"/>
    </row>
    <row r="138" spans="2:10" ht="14.45" customHeight="1">
      <c r="B138" s="103"/>
      <c r="C138" s="103"/>
      <c r="D138" s="103"/>
      <c r="F138" s="101"/>
      <c r="G138" s="101"/>
      <c r="H138" s="105"/>
      <c r="I138" s="105"/>
      <c r="J138" s="105"/>
    </row>
    <row r="139" spans="2:10" ht="14.45" customHeight="1">
      <c r="B139" s="103"/>
      <c r="C139" s="103"/>
      <c r="D139" s="103"/>
      <c r="F139" s="101"/>
      <c r="G139" s="101"/>
      <c r="H139" s="105"/>
      <c r="I139" s="105"/>
      <c r="J139" s="105"/>
    </row>
    <row r="140" spans="2:10" ht="14.45" customHeight="1">
      <c r="B140" s="106"/>
      <c r="C140" s="106"/>
      <c r="D140" s="106"/>
      <c r="E140" s="107"/>
      <c r="F140" s="101"/>
      <c r="G140" s="101"/>
      <c r="H140" s="105"/>
      <c r="I140" s="105"/>
      <c r="J140" s="105"/>
    </row>
    <row r="141" spans="2:10" ht="14.45" customHeight="1">
      <c r="B141" s="97"/>
      <c r="C141" s="97"/>
      <c r="D141" s="97"/>
      <c r="F141" s="101"/>
      <c r="G141" s="101"/>
      <c r="H141" s="105"/>
      <c r="I141" s="105"/>
      <c r="J141" s="105"/>
    </row>
    <row r="142" spans="2:10" ht="14.45" customHeight="1">
      <c r="B142" s="103"/>
      <c r="C142" s="103"/>
      <c r="D142" s="103"/>
      <c r="F142" s="101"/>
      <c r="G142" s="101"/>
      <c r="H142" s="105"/>
      <c r="I142" s="105"/>
      <c r="J142" s="105"/>
    </row>
    <row r="143" spans="2:10" ht="14.45" customHeight="1">
      <c r="B143" s="103"/>
      <c r="C143" s="103"/>
      <c r="D143" s="103"/>
      <c r="F143" s="101"/>
      <c r="G143" s="101"/>
      <c r="H143" s="105"/>
      <c r="I143" s="105"/>
      <c r="J143" s="105"/>
    </row>
    <row r="144" spans="2:10" ht="14.45" customHeight="1">
      <c r="B144" s="103"/>
      <c r="C144" s="103"/>
      <c r="D144" s="103"/>
      <c r="F144" s="101"/>
      <c r="G144" s="101"/>
      <c r="H144" s="105"/>
      <c r="I144" s="105"/>
      <c r="J144" s="105"/>
    </row>
    <row r="145" spans="2:10" ht="14.45" customHeight="1">
      <c r="B145" s="103"/>
      <c r="C145" s="103"/>
      <c r="D145" s="103"/>
      <c r="F145" s="101"/>
      <c r="G145" s="101"/>
      <c r="H145" s="105"/>
      <c r="I145" s="105"/>
      <c r="J145" s="105"/>
    </row>
    <row r="146" spans="2:10" ht="14.45" customHeight="1">
      <c r="B146" s="97"/>
      <c r="C146" s="97"/>
      <c r="D146" s="97"/>
      <c r="F146" s="101"/>
      <c r="G146" s="101"/>
      <c r="H146" s="105"/>
      <c r="I146" s="105"/>
      <c r="J146" s="105"/>
    </row>
    <row r="147" spans="2:10" ht="14.45" customHeight="1">
      <c r="F147" s="101"/>
      <c r="G147" s="101"/>
      <c r="H147" s="105"/>
      <c r="I147" s="105"/>
      <c r="J147" s="105"/>
    </row>
    <row r="148" spans="2:10" ht="14.45" customHeight="1">
      <c r="F148" s="101"/>
      <c r="G148" s="101"/>
      <c r="H148" s="105"/>
      <c r="I148" s="105"/>
      <c r="J148" s="105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2019-08-13T15:27:45Z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